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2\22-TA004242DJ Lockwood Ridge Road Rebase, University Parkway to 56th Ave Ter E\Working Docs\Solicitation Documents\Addendums\"/>
    </mc:Choice>
  </mc:AlternateContent>
  <xr:revisionPtr revIDLastSave="0" documentId="13_ncr:1_{FB11B407-4F93-4024-857D-EF1BFA5D4665}" xr6:coauthVersionLast="47" xr6:coauthVersionMax="47" xr10:uidLastSave="{00000000-0000-0000-0000-000000000000}"/>
  <bookViews>
    <workbookView xWindow="-28920" yWindow="-120" windowWidth="29040" windowHeight="17640" tabRatio="785" xr2:uid="{00000000-000D-0000-FFFF-FFFF00000000}"/>
  </bookViews>
  <sheets>
    <sheet name="Cold-In-Place" sheetId="2" r:id="rId1"/>
    <sheet name="TYPE S-1" sheetId="5" r:id="rId2"/>
    <sheet name="SUPERPAVE" sheetId="6" r:id="rId3"/>
  </sheets>
  <definedNames>
    <definedName name="_xlnm.Print_Area" localSheetId="0">'Cold-In-Place'!$A$1:$L$75</definedName>
    <definedName name="_xlnm.Print_Area" localSheetId="2">SUPERPAVE!$A$1:$L$76</definedName>
    <definedName name="_xlnm.Print_Area" localSheetId="1">'TYPE S-1'!$A$1:$L$76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8" i="5" l="1"/>
  <c r="L68" i="6"/>
  <c r="H49" i="6"/>
  <c r="H49" i="5"/>
  <c r="L66" i="6"/>
  <c r="J66" i="6"/>
  <c r="H66" i="6"/>
  <c r="L65" i="6"/>
  <c r="J65" i="6"/>
  <c r="H65" i="6"/>
  <c r="L64" i="6"/>
  <c r="J64" i="6"/>
  <c r="H64" i="6"/>
  <c r="L63" i="6"/>
  <c r="J63" i="6"/>
  <c r="H63" i="6"/>
  <c r="L62" i="6"/>
  <c r="J62" i="6"/>
  <c r="H62" i="6"/>
  <c r="L61" i="6"/>
  <c r="J61" i="6"/>
  <c r="H61" i="6"/>
  <c r="L60" i="6"/>
  <c r="J60" i="6"/>
  <c r="H60" i="6"/>
  <c r="L59" i="6"/>
  <c r="J59" i="6"/>
  <c r="H59" i="6"/>
  <c r="L58" i="6"/>
  <c r="J58" i="6"/>
  <c r="H58" i="6"/>
  <c r="L57" i="6"/>
  <c r="J57" i="6"/>
  <c r="H57" i="6"/>
  <c r="L56" i="6"/>
  <c r="J56" i="6"/>
  <c r="H56" i="6"/>
  <c r="L55" i="6"/>
  <c r="J55" i="6"/>
  <c r="H55" i="6"/>
  <c r="L54" i="6"/>
  <c r="J54" i="6"/>
  <c r="H54" i="6"/>
  <c r="L53" i="6"/>
  <c r="J53" i="6"/>
  <c r="H53" i="6"/>
  <c r="L52" i="6"/>
  <c r="J52" i="6"/>
  <c r="H52" i="6"/>
  <c r="A52" i="6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L51" i="6"/>
  <c r="L67" i="6" s="1"/>
  <c r="J51" i="6"/>
  <c r="J67" i="6" s="1"/>
  <c r="H51" i="6"/>
  <c r="L66" i="5"/>
  <c r="J66" i="5"/>
  <c r="H66" i="5"/>
  <c r="L65" i="5"/>
  <c r="J65" i="5"/>
  <c r="H65" i="5"/>
  <c r="L64" i="5"/>
  <c r="J64" i="5"/>
  <c r="H64" i="5"/>
  <c r="L63" i="5"/>
  <c r="J63" i="5"/>
  <c r="H63" i="5"/>
  <c r="L62" i="5"/>
  <c r="J62" i="5"/>
  <c r="H62" i="5"/>
  <c r="L61" i="5"/>
  <c r="J61" i="5"/>
  <c r="H61" i="5"/>
  <c r="L60" i="5"/>
  <c r="J60" i="5"/>
  <c r="H60" i="5"/>
  <c r="L59" i="5"/>
  <c r="J59" i="5"/>
  <c r="H59" i="5"/>
  <c r="L58" i="5"/>
  <c r="J58" i="5"/>
  <c r="H58" i="5"/>
  <c r="L57" i="5"/>
  <c r="J57" i="5"/>
  <c r="H57" i="5"/>
  <c r="L56" i="5"/>
  <c r="J56" i="5"/>
  <c r="H56" i="5"/>
  <c r="L55" i="5"/>
  <c r="J55" i="5"/>
  <c r="H55" i="5"/>
  <c r="L54" i="5"/>
  <c r="J54" i="5"/>
  <c r="H54" i="5"/>
  <c r="L53" i="5"/>
  <c r="J53" i="5"/>
  <c r="H53" i="5"/>
  <c r="L52" i="5"/>
  <c r="J52" i="5"/>
  <c r="H52" i="5"/>
  <c r="A52" i="5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L51" i="5"/>
  <c r="L67" i="5" s="1"/>
  <c r="J51" i="5"/>
  <c r="J67" i="5" s="1"/>
  <c r="H51" i="5"/>
  <c r="H67" i="5" s="1"/>
  <c r="L38" i="6"/>
  <c r="J38" i="6"/>
  <c r="H38" i="6"/>
  <c r="L37" i="6"/>
  <c r="J37" i="6"/>
  <c r="H37" i="6"/>
  <c r="A37" i="6"/>
  <c r="A38" i="6" s="1"/>
  <c r="L36" i="6"/>
  <c r="J36" i="6"/>
  <c r="H36" i="6"/>
  <c r="L38" i="5"/>
  <c r="J38" i="5"/>
  <c r="H38" i="5"/>
  <c r="L37" i="5"/>
  <c r="J37" i="5"/>
  <c r="H37" i="5"/>
  <c r="A37" i="5"/>
  <c r="A38" i="5" s="1"/>
  <c r="L36" i="5"/>
  <c r="J36" i="5"/>
  <c r="H36" i="5"/>
  <c r="H67" i="6" l="1"/>
  <c r="H35" i="2"/>
  <c r="J35" i="2"/>
  <c r="L35" i="2"/>
  <c r="H48" i="6"/>
  <c r="H47" i="6"/>
  <c r="H45" i="6"/>
  <c r="H44" i="6"/>
  <c r="H43" i="6"/>
  <c r="H42" i="6"/>
  <c r="H48" i="5"/>
  <c r="H47" i="5"/>
  <c r="H45" i="5"/>
  <c r="H44" i="5"/>
  <c r="H43" i="5"/>
  <c r="H42" i="5"/>
  <c r="H35" i="5"/>
  <c r="H34" i="5"/>
  <c r="H32" i="5"/>
  <c r="H30" i="5"/>
  <c r="H29" i="5"/>
  <c r="H28" i="5"/>
  <c r="H27" i="5"/>
  <c r="H39" i="5" s="1"/>
  <c r="H26" i="5"/>
  <c r="H25" i="5"/>
  <c r="H24" i="5"/>
  <c r="H23" i="5"/>
  <c r="H22" i="5"/>
  <c r="H18" i="5"/>
  <c r="L65" i="2" l="1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66" i="2" s="1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7" i="2"/>
  <c r="H46" i="2"/>
  <c r="H44" i="2"/>
  <c r="H43" i="2"/>
  <c r="H42" i="2"/>
  <c r="H41" i="2"/>
  <c r="A51" i="2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39" i="6" l="1"/>
  <c r="J66" i="2"/>
  <c r="H48" i="2"/>
  <c r="H66" i="2"/>
  <c r="L33" i="6"/>
  <c r="J33" i="6"/>
  <c r="L31" i="6"/>
  <c r="J31" i="6"/>
  <c r="L33" i="5"/>
  <c r="J33" i="5"/>
  <c r="H33" i="5"/>
  <c r="L31" i="5"/>
  <c r="J31" i="5"/>
  <c r="H31" i="5"/>
  <c r="H32" i="2"/>
  <c r="J32" i="2"/>
  <c r="L32" i="2"/>
  <c r="H30" i="2"/>
  <c r="L30" i="2"/>
  <c r="J30" i="2"/>
  <c r="H37" i="2"/>
  <c r="H36" i="2"/>
  <c r="H34" i="2"/>
  <c r="H33" i="2"/>
  <c r="H31" i="2"/>
  <c r="H29" i="2"/>
  <c r="H28" i="2"/>
  <c r="H27" i="2"/>
  <c r="H26" i="2"/>
  <c r="H25" i="2"/>
  <c r="H24" i="2"/>
  <c r="H23" i="2"/>
  <c r="H22" i="2"/>
  <c r="H21" i="2"/>
  <c r="L18" i="6"/>
  <c r="J18" i="6"/>
  <c r="H38" i="2" l="1"/>
  <c r="L18" i="5"/>
  <c r="J18" i="5"/>
  <c r="A47" i="2"/>
  <c r="A42" i="2"/>
  <c r="A43" i="2" s="1"/>
  <c r="A44" i="2" s="1"/>
  <c r="H18" i="6" l="1"/>
  <c r="L48" i="6" l="1"/>
  <c r="J48" i="6"/>
  <c r="A48" i="6"/>
  <c r="L47" i="6"/>
  <c r="J47" i="6"/>
  <c r="L45" i="6"/>
  <c r="J45" i="6"/>
  <c r="L44" i="6"/>
  <c r="J44" i="6"/>
  <c r="L43" i="6"/>
  <c r="J43" i="6"/>
  <c r="A43" i="6"/>
  <c r="A44" i="6" s="1"/>
  <c r="A45" i="6" s="1"/>
  <c r="L42" i="6"/>
  <c r="J42" i="6"/>
  <c r="L35" i="6"/>
  <c r="J35" i="6"/>
  <c r="L34" i="6"/>
  <c r="J34" i="6"/>
  <c r="L32" i="6"/>
  <c r="J32" i="6"/>
  <c r="L30" i="6"/>
  <c r="J30" i="6"/>
  <c r="L29" i="6"/>
  <c r="J29" i="6"/>
  <c r="L28" i="6"/>
  <c r="J28" i="6"/>
  <c r="L27" i="6"/>
  <c r="J27" i="6"/>
  <c r="L26" i="6"/>
  <c r="J26" i="6"/>
  <c r="L25" i="6"/>
  <c r="J25" i="6"/>
  <c r="L24" i="6"/>
  <c r="J24" i="6"/>
  <c r="L23" i="6"/>
  <c r="J23" i="6"/>
  <c r="A23" i="6"/>
  <c r="A24" i="6" s="1"/>
  <c r="A25" i="6" s="1"/>
  <c r="A26" i="6" s="1"/>
  <c r="A27" i="6" s="1"/>
  <c r="A28" i="6" s="1"/>
  <c r="A29" i="6" s="1"/>
  <c r="A30" i="6" s="1"/>
  <c r="A32" i="6" s="1"/>
  <c r="A34" i="6" s="1"/>
  <c r="A35" i="6" s="1"/>
  <c r="L22" i="6"/>
  <c r="J22" i="6"/>
  <c r="L19" i="6"/>
  <c r="J19" i="6"/>
  <c r="H19" i="6"/>
  <c r="L17" i="6"/>
  <c r="J17" i="6"/>
  <c r="H17" i="6"/>
  <c r="L16" i="6"/>
  <c r="J16" i="6"/>
  <c r="H16" i="6"/>
  <c r="L15" i="6"/>
  <c r="J15" i="6"/>
  <c r="H15" i="6"/>
  <c r="L14" i="6"/>
  <c r="J14" i="6"/>
  <c r="H14" i="6"/>
  <c r="L13" i="6"/>
  <c r="J13" i="6"/>
  <c r="H13" i="6"/>
  <c r="L12" i="6"/>
  <c r="J12" i="6"/>
  <c r="H12" i="6"/>
  <c r="A12" i="6"/>
  <c r="A13" i="6" s="1"/>
  <c r="A14" i="6" s="1"/>
  <c r="A15" i="6" s="1"/>
  <c r="A16" i="6" s="1"/>
  <c r="A17" i="6" s="1"/>
  <c r="A18" i="6" s="1"/>
  <c r="A19" i="6" s="1"/>
  <c r="L11" i="6"/>
  <c r="J11" i="6"/>
  <c r="H11" i="6"/>
  <c r="L8" i="6"/>
  <c r="J8" i="6"/>
  <c r="A8" i="6"/>
  <c r="L7" i="6"/>
  <c r="L9" i="6" s="1"/>
  <c r="J7" i="6"/>
  <c r="H13" i="5"/>
  <c r="H12" i="5"/>
  <c r="A48" i="5"/>
  <c r="A43" i="5"/>
  <c r="A44" i="5" s="1"/>
  <c r="A45" i="5" s="1"/>
  <c r="H11" i="5"/>
  <c r="J11" i="5"/>
  <c r="L48" i="5"/>
  <c r="J48" i="5"/>
  <c r="L47" i="5"/>
  <c r="J47" i="5"/>
  <c r="L45" i="5"/>
  <c r="J45" i="5"/>
  <c r="L44" i="5"/>
  <c r="J44" i="5"/>
  <c r="L43" i="5"/>
  <c r="J43" i="5"/>
  <c r="L42" i="5"/>
  <c r="J42" i="5"/>
  <c r="L35" i="5"/>
  <c r="J35" i="5"/>
  <c r="L34" i="5"/>
  <c r="J34" i="5"/>
  <c r="L32" i="5"/>
  <c r="J32" i="5"/>
  <c r="L30" i="5"/>
  <c r="J30" i="5"/>
  <c r="L29" i="5"/>
  <c r="J29" i="5"/>
  <c r="L28" i="5"/>
  <c r="J28" i="5"/>
  <c r="L27" i="5"/>
  <c r="J27" i="5"/>
  <c r="L26" i="5"/>
  <c r="J26" i="5"/>
  <c r="L25" i="5"/>
  <c r="J25" i="5"/>
  <c r="L24" i="5"/>
  <c r="J24" i="5"/>
  <c r="L23" i="5"/>
  <c r="J23" i="5"/>
  <c r="A23" i="5"/>
  <c r="A24" i="5" s="1"/>
  <c r="A25" i="5" s="1"/>
  <c r="A26" i="5" s="1"/>
  <c r="A27" i="5" s="1"/>
  <c r="A28" i="5" s="1"/>
  <c r="A29" i="5" s="1"/>
  <c r="A30" i="5" s="1"/>
  <c r="A32" i="5" s="1"/>
  <c r="A34" i="5" s="1"/>
  <c r="A35" i="5" s="1"/>
  <c r="L22" i="5"/>
  <c r="L39" i="5" s="1"/>
  <c r="J22" i="5"/>
  <c r="J39" i="5" s="1"/>
  <c r="L19" i="5"/>
  <c r="J19" i="5"/>
  <c r="H19" i="5"/>
  <c r="L17" i="5"/>
  <c r="J17" i="5"/>
  <c r="H17" i="5"/>
  <c r="L16" i="5"/>
  <c r="J16" i="5"/>
  <c r="H16" i="5"/>
  <c r="L15" i="5"/>
  <c r="J15" i="5"/>
  <c r="H15" i="5"/>
  <c r="L14" i="5"/>
  <c r="J14" i="5"/>
  <c r="H14" i="5"/>
  <c r="L13" i="5"/>
  <c r="J13" i="5"/>
  <c r="L12" i="5"/>
  <c r="J12" i="5"/>
  <c r="A12" i="5"/>
  <c r="A13" i="5" s="1"/>
  <c r="A14" i="5" s="1"/>
  <c r="A15" i="5" s="1"/>
  <c r="A16" i="5" s="1"/>
  <c r="A17" i="5" s="1"/>
  <c r="A18" i="5" s="1"/>
  <c r="A19" i="5" s="1"/>
  <c r="L11" i="5"/>
  <c r="L8" i="5"/>
  <c r="J8" i="5"/>
  <c r="A8" i="5"/>
  <c r="L7" i="5"/>
  <c r="J7" i="5"/>
  <c r="L49" i="6" l="1"/>
  <c r="L20" i="6"/>
  <c r="J9" i="6"/>
  <c r="L39" i="6"/>
  <c r="J49" i="6"/>
  <c r="J39" i="6"/>
  <c r="J20" i="6"/>
  <c r="L49" i="5"/>
  <c r="L20" i="5"/>
  <c r="L9" i="5"/>
  <c r="J49" i="5"/>
  <c r="J20" i="5"/>
  <c r="J9" i="5"/>
  <c r="J68" i="5" s="1"/>
  <c r="H20" i="6"/>
  <c r="H20" i="5"/>
  <c r="J68" i="6" l="1"/>
  <c r="J69" i="6" s="1"/>
  <c r="J70" i="6" s="1"/>
  <c r="J69" i="5"/>
  <c r="J70" i="5" s="1"/>
  <c r="H7" i="5"/>
  <c r="L69" i="6" l="1"/>
  <c r="L70" i="6" s="1"/>
  <c r="L69" i="5"/>
  <c r="L70" i="5" s="1"/>
  <c r="H8" i="6"/>
  <c r="H8" i="5"/>
  <c r="H9" i="5" s="1"/>
  <c r="H68" i="5" s="1"/>
  <c r="H69" i="5" s="1"/>
  <c r="H70" i="5" s="1"/>
  <c r="H7" i="6"/>
  <c r="H9" i="6" s="1"/>
  <c r="H68" i="6" s="1"/>
  <c r="H69" i="6" l="1"/>
  <c r="H70" i="6" s="1"/>
  <c r="L47" i="2"/>
  <c r="L46" i="2"/>
  <c r="L44" i="2"/>
  <c r="L43" i="2"/>
  <c r="L42" i="2"/>
  <c r="L41" i="2"/>
  <c r="L37" i="2"/>
  <c r="L36" i="2"/>
  <c r="L34" i="2"/>
  <c r="L33" i="2"/>
  <c r="L31" i="2"/>
  <c r="L29" i="2"/>
  <c r="L28" i="2"/>
  <c r="L27" i="2"/>
  <c r="L26" i="2"/>
  <c r="L25" i="2"/>
  <c r="L24" i="2"/>
  <c r="L23" i="2"/>
  <c r="L22" i="2"/>
  <c r="L21" i="2"/>
  <c r="J37" i="2"/>
  <c r="J36" i="2"/>
  <c r="J34" i="2"/>
  <c r="J33" i="2"/>
  <c r="J31" i="2"/>
  <c r="J29" i="2"/>
  <c r="J28" i="2"/>
  <c r="J27" i="2"/>
  <c r="J26" i="2"/>
  <c r="J25" i="2"/>
  <c r="J24" i="2"/>
  <c r="J23" i="2"/>
  <c r="J22" i="2"/>
  <c r="J21" i="2"/>
  <c r="J47" i="2"/>
  <c r="J46" i="2"/>
  <c r="J44" i="2"/>
  <c r="J43" i="2"/>
  <c r="J42" i="2"/>
  <c r="J41" i="2"/>
  <c r="L48" i="2" l="1"/>
  <c r="J48" i="2"/>
  <c r="L38" i="2"/>
  <c r="J38" i="2"/>
  <c r="A22" i="2" l="1"/>
  <c r="A23" i="2" s="1"/>
  <c r="A24" i="2" s="1"/>
  <c r="A25" i="2" s="1"/>
  <c r="A26" i="2" s="1"/>
  <c r="A27" i="2" s="1"/>
  <c r="A28" i="2" s="1"/>
  <c r="A29" i="2" s="1"/>
  <c r="A31" i="2" s="1"/>
  <c r="A33" i="2" s="1"/>
  <c r="A34" i="2" s="1"/>
  <c r="A12" i="2"/>
  <c r="A13" i="2" s="1"/>
  <c r="A14" i="2" s="1"/>
  <c r="A15" i="2" s="1"/>
  <c r="A16" i="2" s="1"/>
  <c r="A17" i="2" s="1"/>
  <c r="A18" i="2" s="1"/>
  <c r="L18" i="2" l="1"/>
  <c r="L17" i="2"/>
  <c r="L16" i="2"/>
  <c r="L15" i="2"/>
  <c r="L14" i="2"/>
  <c r="L13" i="2"/>
  <c r="L12" i="2"/>
  <c r="L11" i="2"/>
  <c r="L8" i="2"/>
  <c r="L7" i="2"/>
  <c r="L9" i="2" l="1"/>
  <c r="L19" i="2"/>
  <c r="J18" i="2"/>
  <c r="J17" i="2"/>
  <c r="J16" i="2"/>
  <c r="J15" i="2"/>
  <c r="J14" i="2"/>
  <c r="J11" i="2"/>
  <c r="J8" i="2"/>
  <c r="J7" i="2"/>
  <c r="L67" i="2" l="1"/>
  <c r="L68" i="2" s="1"/>
  <c r="J9" i="2"/>
  <c r="L69" i="2" l="1"/>
  <c r="G12" i="2"/>
  <c r="J13" i="2"/>
  <c r="J12" i="2"/>
  <c r="J19" i="2" l="1"/>
  <c r="J67" i="2" s="1"/>
  <c r="J68" i="2" l="1"/>
  <c r="J69" i="2" l="1"/>
  <c r="H15" i="2"/>
  <c r="A8" i="2" l="1"/>
  <c r="H18" i="2" l="1"/>
  <c r="H17" i="2"/>
  <c r="H16" i="2"/>
  <c r="H14" i="2"/>
  <c r="H13" i="2"/>
  <c r="H12" i="2"/>
  <c r="H11" i="2"/>
  <c r="H19" i="2" l="1"/>
  <c r="H8" i="2" l="1"/>
  <c r="H7" i="2" l="1"/>
  <c r="H9" i="2" s="1"/>
  <c r="H67" i="2" s="1"/>
  <c r="H68" i="2" l="1"/>
  <c r="H69" i="2" s="1"/>
</calcChain>
</file>

<file path=xl/sharedStrings.xml><?xml version="1.0" encoding="utf-8"?>
<sst xmlns="http://schemas.openxmlformats.org/spreadsheetml/2006/main" count="631" uniqueCount="153">
  <si>
    <t>U/M</t>
  </si>
  <si>
    <t>UNIT PRICE</t>
  </si>
  <si>
    <t>ROAD WORK</t>
  </si>
  <si>
    <t>MOBILIZATION</t>
  </si>
  <si>
    <t>LS</t>
  </si>
  <si>
    <t>LF</t>
  </si>
  <si>
    <t xml:space="preserve">INLET PROTECTION SYSTEM </t>
  </si>
  <si>
    <t>EA</t>
  </si>
  <si>
    <t>SY</t>
  </si>
  <si>
    <t>TN</t>
  </si>
  <si>
    <t>AS</t>
  </si>
  <si>
    <t xml:space="preserve">  DESCRIPTION</t>
  </si>
  <si>
    <t>SINGLE POST SIGN, REMOVE</t>
  </si>
  <si>
    <t>CONCRETE DRIVEWAYS, 6" THICK</t>
  </si>
  <si>
    <t>SINGLE POST SIGN, F&amp;I GROUND MOUNT, UP TO 12 SF</t>
  </si>
  <si>
    <t>THERMOPLASTIC, STANDARD, WHITE, ARROW</t>
  </si>
  <si>
    <t>THERMOPLASTIC, STANDARD, YELLOW, SOLID, 18" FOR DIAGONAL OR CHEVRON</t>
  </si>
  <si>
    <t>CONCRETE SIDEWALK, 4" THICK (INCLUDING HANDICAP RAMPS)</t>
  </si>
  <si>
    <t>CONCRETE CURB &amp; GUTTER, TYPE F (INCLUDING CONCRETE FLUMES)</t>
  </si>
  <si>
    <t>SUBTOTAL MOBILIZATION &amp; MAINTENANCE OF TRAFFIC</t>
  </si>
  <si>
    <t>MOBILIZATION &amp; MAINTENANCE OF TRAFFIC</t>
  </si>
  <si>
    <t>MAINTENANCE OF TRAFFIC</t>
  </si>
  <si>
    <t>SIGNING AND PAVEMENT MARKINGS</t>
  </si>
  <si>
    <t>MILLING EXIST ASPH PAVT, 1" TO 2" AVG DEPTH</t>
  </si>
  <si>
    <t>327-70-6</t>
  </si>
  <si>
    <t>104-18</t>
  </si>
  <si>
    <t>102-1</t>
  </si>
  <si>
    <t>101-1</t>
  </si>
  <si>
    <t>520-1-10</t>
  </si>
  <si>
    <t>522-1</t>
  </si>
  <si>
    <t>522-2</t>
  </si>
  <si>
    <t>334-MC</t>
  </si>
  <si>
    <t>TYPE S-I ASPHALT CONCRETE W/TACK COAT, 2"</t>
  </si>
  <si>
    <t>TYPE S-III ASPHALT CONCRETE W/TACK COAT, 1"</t>
  </si>
  <si>
    <t>MC-1</t>
  </si>
  <si>
    <t>COLD-IN-PLACE RECYCLE 8" DEPTH</t>
  </si>
  <si>
    <t>THERMOPLASTIC, STANDARD, WHITE, SOLID, 18" FOR DIAGONALS AND CHEVRONS</t>
  </si>
  <si>
    <t>EOC Manatee County</t>
  </si>
  <si>
    <t>SUBTOTAL SIGNING AND PAVING</t>
  </si>
  <si>
    <t>FDOT ITEM NO.</t>
  </si>
  <si>
    <t>0700  1 11</t>
  </si>
  <si>
    <t>0700  1 60</t>
  </si>
  <si>
    <t>0711 11123</t>
  </si>
  <si>
    <t>THERMOPLASTIC, STANDARD, WHITE, SOLID, 12" FOR CROSSWALK AND ROUNDABOUT</t>
  </si>
  <si>
    <t>0711 11124</t>
  </si>
  <si>
    <t>0711 11125</t>
  </si>
  <si>
    <t>THERMOPLASTIC, STANDARD, WHITE, SOLID, 24" FOR STOP LINE AND CROSSWALK</t>
  </si>
  <si>
    <t>0711 11141</t>
  </si>
  <si>
    <t>THERMOPLASTIC, STANDARD, WHITE, 2-4 DOTTED GUIDELINE/ 6-10 GAP EXTENSION,  6"</t>
  </si>
  <si>
    <t>0711 11160</t>
  </si>
  <si>
    <t>THERMOPLASTIC, STANDARD, WHITE, MESSAGE OR SYMBOL</t>
  </si>
  <si>
    <t>0711 11170</t>
  </si>
  <si>
    <t>0711 11224</t>
  </si>
  <si>
    <t>0711 15101</t>
  </si>
  <si>
    <t>THERMOPLASTIC, STANDARD-OPEN GRADED ASPHALT SURFACES WHITE, SOLID, 6"</t>
  </si>
  <si>
    <t>0711 15131</t>
  </si>
  <si>
    <t>THERMOPLASTIC, STANDARD-OPEN GRADED ASPHALT SURFACES, WHITE, SKIP, 6",10-30 SKIP OR 3-9 LANE DROP</t>
  </si>
  <si>
    <t>0711 15201</t>
  </si>
  <si>
    <t>THERMOPLASTIC, STANDARD-OPEN GRADED ASPHALT SURFACES, YELLOW, SOLID, 6"</t>
  </si>
  <si>
    <t>0711 15 SP</t>
  </si>
  <si>
    <t>GREEN BIKE LANE TREATMENT</t>
  </si>
  <si>
    <t>GREEN BIKE LANE, DOT GUIDE</t>
  </si>
  <si>
    <t>GM</t>
  </si>
  <si>
    <t>UTILITY IMPROVEMENTS</t>
  </si>
  <si>
    <t>GRAND TOTAL</t>
  </si>
  <si>
    <t>SUBTOTAL UTILITY IMPROVEMENTS</t>
  </si>
  <si>
    <t>VALVES</t>
  </si>
  <si>
    <t>CONCRETE VALVE PAD</t>
  </si>
  <si>
    <t>CONCRETE VALVE PAD &amp; VALVE BOX</t>
  </si>
  <si>
    <t>4" PLUG VALVE</t>
  </si>
  <si>
    <t>10" PLUG VALVE</t>
  </si>
  <si>
    <t>DUCTILE IRON FITTINGS</t>
  </si>
  <si>
    <t>10" SOLID SLEEVE</t>
  </si>
  <si>
    <t>10" LINE STOP</t>
  </si>
  <si>
    <t>BIDDER NAME________________________________________________</t>
  </si>
  <si>
    <t>BIDDER SIGNATURE___________________________________________</t>
  </si>
  <si>
    <t>EXTENDED AMOUNT</t>
  </si>
  <si>
    <t/>
  </si>
  <si>
    <t>PAY ITEM NO.</t>
  </si>
  <si>
    <t>U1</t>
  </si>
  <si>
    <t>U1.1</t>
  </si>
  <si>
    <t>U1.2</t>
  </si>
  <si>
    <t>U1.3</t>
  </si>
  <si>
    <t>U1.4</t>
  </si>
  <si>
    <t>U2</t>
  </si>
  <si>
    <t>U2.1</t>
  </si>
  <si>
    <t>U3</t>
  </si>
  <si>
    <t>LINE NUMBER</t>
  </si>
  <si>
    <t>ESTIMATED QUANTITY</t>
  </si>
  <si>
    <t>327-70-7</t>
  </si>
  <si>
    <t>MILLING EXIST ASPH PAVT, 4" AVG DEPTH</t>
  </si>
  <si>
    <t>TYPE S-I ASPHALT CONCRETE W/TACK COAT, 4"</t>
  </si>
  <si>
    <t>327-70-23</t>
  </si>
  <si>
    <t>334-1-13</t>
  </si>
  <si>
    <t>MILLING EXIST ASPH PAVT, 6" AVG DEPTH</t>
  </si>
  <si>
    <t>SUPERPAVE ASPHALTIC CONC, TRAFFIC C, B-12.5, SURFACE COURSE  W/TACK COAT, 6"</t>
  </si>
  <si>
    <t>SUBTOTAL ROAD WORK</t>
  </si>
  <si>
    <t>CONTINGENCY - 10%</t>
  </si>
  <si>
    <t>Bidders must provide prices for each available line item on each tab for their bid to be considered responsive.</t>
  </si>
  <si>
    <r>
      <t xml:space="preserve">UNIT PRICE
</t>
    </r>
    <r>
      <rPr>
        <b/>
        <sz val="11"/>
        <color rgb="FFFF0000"/>
        <rFont val="Times New Roman"/>
        <family val="1"/>
      </rPr>
      <t>BID B 
240</t>
    </r>
    <r>
      <rPr>
        <b/>
        <sz val="11"/>
        <rFont val="Times New Roman"/>
        <family val="1"/>
      </rPr>
      <t xml:space="preserve"> CALENDAR DAYS</t>
    </r>
  </si>
  <si>
    <r>
      <t xml:space="preserve">EXTENDED PRICE
</t>
    </r>
    <r>
      <rPr>
        <b/>
        <sz val="11"/>
        <color rgb="FFFF0000"/>
        <rFont val="Times New Roman"/>
        <family val="1"/>
      </rPr>
      <t>BID B</t>
    </r>
    <r>
      <rPr>
        <b/>
        <sz val="11"/>
        <rFont val="Times New Roman"/>
        <family val="1"/>
      </rPr>
      <t xml:space="preserve">
</t>
    </r>
    <r>
      <rPr>
        <b/>
        <sz val="11"/>
        <color rgb="FFFF0000"/>
        <rFont val="Times New Roman"/>
        <family val="1"/>
      </rPr>
      <t>240</t>
    </r>
    <r>
      <rPr>
        <b/>
        <sz val="11"/>
        <rFont val="Times New Roman"/>
        <family val="1"/>
      </rPr>
      <t xml:space="preserve"> CALENDAR DAYS</t>
    </r>
  </si>
  <si>
    <r>
      <t xml:space="preserve">UNIT PRICE
</t>
    </r>
    <r>
      <rPr>
        <b/>
        <sz val="11"/>
        <color rgb="FFFF0000"/>
        <rFont val="Times New Roman"/>
        <family val="1"/>
      </rPr>
      <t>BID A 
150</t>
    </r>
    <r>
      <rPr>
        <b/>
        <sz val="11"/>
        <rFont val="Times New Roman"/>
        <family val="1"/>
      </rPr>
      <t xml:space="preserve"> CALENDAR DAYS</t>
    </r>
  </si>
  <si>
    <r>
      <t xml:space="preserve">EXTENDED PRICE
</t>
    </r>
    <r>
      <rPr>
        <b/>
        <sz val="11"/>
        <color rgb="FFFF0000"/>
        <rFont val="Times New Roman"/>
        <family val="1"/>
      </rPr>
      <t>BID A</t>
    </r>
    <r>
      <rPr>
        <b/>
        <sz val="11"/>
        <rFont val="Times New Roman"/>
        <family val="1"/>
      </rPr>
      <t xml:space="preserve">
</t>
    </r>
    <r>
      <rPr>
        <b/>
        <sz val="11"/>
        <color rgb="FFFF0000"/>
        <rFont val="Times New Roman"/>
        <family val="1"/>
      </rPr>
      <t>150</t>
    </r>
    <r>
      <rPr>
        <b/>
        <sz val="11"/>
        <rFont val="Times New Roman"/>
        <family val="1"/>
      </rPr>
      <t xml:space="preserve"> CALENDAR DAYS</t>
    </r>
  </si>
  <si>
    <t>Updated</t>
  </si>
  <si>
    <t>0711 11241</t>
  </si>
  <si>
    <t>THERMOPLASTIC, STANDARD, YELLOW, 2-4 DOTTED GUIDE LINE /6-10 DOTTED EXTENSION LINE, 6"</t>
  </si>
  <si>
    <t>Added</t>
  </si>
  <si>
    <t>0711 15102</t>
  </si>
  <si>
    <t>THERMOPLASTIC, STANDARD-OPEN GRADED ASPHALT SURFACES, WHITE, SOLID, 8"</t>
  </si>
  <si>
    <r>
      <t xml:space="preserve">APPENDIX K, BID PRICING FORM </t>
    </r>
    <r>
      <rPr>
        <b/>
        <sz val="11"/>
        <color rgb="FFFF0000"/>
        <rFont val="Times New Roman"/>
        <family val="1"/>
      </rPr>
      <t>COLD-IN-PLACE (REVISED)</t>
    </r>
    <r>
      <rPr>
        <b/>
        <sz val="11"/>
        <rFont val="Times New Roman"/>
        <family val="1"/>
      </rPr>
      <t xml:space="preserve">
22-TA004242DJ LOCKWOOD RIDGE ROAD REBASE FROM UNIVERSITY PARKWAY TO 56TH AVE TER EAST
COUNTY PROJECT NO. 6107960</t>
    </r>
  </si>
  <si>
    <r>
      <t xml:space="preserve">APPENDIX K, BID PRICING FORM </t>
    </r>
    <r>
      <rPr>
        <b/>
        <sz val="11"/>
        <color rgb="FFFF0000"/>
        <rFont val="Times New Roman"/>
        <family val="1"/>
      </rPr>
      <t>TYPE S-1 (REVISED)</t>
    </r>
    <r>
      <rPr>
        <b/>
        <sz val="11"/>
        <rFont val="Times New Roman"/>
        <family val="1"/>
      </rPr>
      <t xml:space="preserve">
22-TA004242DJ LOCKWOOD RIDGE ROAD REBASE FROM UNIVERSITY PARKWAY TO 56TH AVE TER EAST
COUNTY PROJECT NO. 6107960</t>
    </r>
  </si>
  <si>
    <r>
      <t xml:space="preserve">APPENDIX K, BID PRICING FORM </t>
    </r>
    <r>
      <rPr>
        <b/>
        <sz val="11"/>
        <color rgb="FFFF0000"/>
        <rFont val="Times New Roman"/>
        <family val="1"/>
      </rPr>
      <t>SUPERPAVE (REVISED)</t>
    </r>
    <r>
      <rPr>
        <b/>
        <sz val="11"/>
        <rFont val="Times New Roman"/>
        <family val="1"/>
      </rPr>
      <t xml:space="preserve">
22-TA004242DJ LOCKWOOD RIDGE ROAD REBASE FROM UNIVERSITY PARKWAY TO 56TH AVE TER EAST
COUNTY PROJECT NO. 6107960</t>
    </r>
  </si>
  <si>
    <t>0630 2 11</t>
  </si>
  <si>
    <t>CONDUIT, FURNISH &amp; INSTALL, OPEN TRENCH</t>
  </si>
  <si>
    <t>TRAFFIC SIGNAL</t>
  </si>
  <si>
    <t>0630 2 12</t>
  </si>
  <si>
    <t>CONDUIT, FURNISH &amp; INSTALL, DIRECTIONAL BORE</t>
  </si>
  <si>
    <t>0630 2 14</t>
  </si>
  <si>
    <t>CONDUIT, FURNISH &amp; INSTALL, ABOVEGROUND</t>
  </si>
  <si>
    <t>0633 8 1</t>
  </si>
  <si>
    <t>MULTI-CONDUCTOR COMMUNICATION CABLE, FURNISH &amp; INSTALL</t>
  </si>
  <si>
    <t>0635 2 11</t>
  </si>
  <si>
    <t>PULL &amp; SPLICE BOX, F&amp;I, 13" x 24" COVER SIZE</t>
  </si>
  <si>
    <t>0641 2 13</t>
  </si>
  <si>
    <t>PRESTRESSED CONCRETE POLE, F&amp;I, TYPE P-III</t>
  </si>
  <si>
    <t>0660 3 11</t>
  </si>
  <si>
    <t>VEHICLE DETECTION SYSTEM- MICROWAVE, FURNISH &amp; INSTALL CABINET EQUIPMENT</t>
  </si>
  <si>
    <t>0660 3 12</t>
  </si>
  <si>
    <t>VEHICLE DETECTION SYSTEM- MICROWAVE, FURNISH &amp; INSTALL, ABOVE GROUND EQUIPMENT</t>
  </si>
  <si>
    <t>0660 4 60</t>
  </si>
  <si>
    <t>VEHICLE DETECTION SYSTEM- VIDEO, REMOVE</t>
  </si>
  <si>
    <t>0671 2 40</t>
  </si>
  <si>
    <t>TRAFFIC CONTROLLER, MODIFY</t>
  </si>
  <si>
    <t>0676 3 10</t>
  </si>
  <si>
    <t>SMALL EQUIPMENT ENCLOSURE, FURNISH AND INSTALL, LESS THAN 10"W X 13"H X 11" D</t>
  </si>
  <si>
    <t>0682 1113</t>
  </si>
  <si>
    <t>ITS CCTV CAMERA, F&amp;I, DOME PTZ ENCLOSURE - PRESSURIZED, IP, HIGH DEFINITION</t>
  </si>
  <si>
    <t>0684 1 1</t>
  </si>
  <si>
    <t>MANAGED FIELD ETHERNET SWITCH, FURNISH &amp; INSTALL</t>
  </si>
  <si>
    <t>0685 1 12</t>
  </si>
  <si>
    <t>UNINTERRUPTIBLE POWER SUPPLY, FURNISH AND INSTALL, ONLINE/DOUBLE CONVERSION</t>
  </si>
  <si>
    <t>0685 2 1</t>
  </si>
  <si>
    <t>REMOTE POWER MANAGEMENT UNIT- RPMU, FURNISH AND INSTALL</t>
  </si>
  <si>
    <t>0700 2 12</t>
  </si>
  <si>
    <t>MULTI- POST SIGN, F&amp;I GROUND MOUNT, 12-20 SF</t>
  </si>
  <si>
    <t>SUBTOTAL TRAFFIC SIGNAL</t>
  </si>
  <si>
    <r>
      <t xml:space="preserve">SUBTOTAL MOBILIZATION &amp; MAINTENANCE OF TRAFFIC, ROAD WORK, SIGNING &amp; PAVEMENT MARKINGS, UTILITY IMPROVEMENTS, AND </t>
    </r>
    <r>
      <rPr>
        <b/>
        <u/>
        <sz val="11"/>
        <color theme="1"/>
        <rFont val="Times New Roman"/>
        <family val="1"/>
      </rPr>
      <t>TRAFFIC SIGNAL</t>
    </r>
  </si>
  <si>
    <r>
      <rPr>
        <strike/>
        <sz val="11"/>
        <color theme="1"/>
        <rFont val="Times New Roman"/>
        <family val="1"/>
      </rPr>
      <t>327-70-6</t>
    </r>
    <r>
      <rPr>
        <sz val="11"/>
        <color theme="1"/>
        <rFont val="Times New Roman"/>
        <family val="1"/>
      </rPr>
      <t xml:space="preserve"> 
</t>
    </r>
    <r>
      <rPr>
        <u/>
        <sz val="11"/>
        <color theme="1"/>
        <rFont val="Times New Roman"/>
        <family val="1"/>
      </rPr>
      <t>327-70-4</t>
    </r>
  </si>
  <si>
    <r>
      <t xml:space="preserve">MILLING EXIST ASPH PAVT, </t>
    </r>
    <r>
      <rPr>
        <strike/>
        <sz val="11"/>
        <rFont val="Times New Roman"/>
        <family val="1"/>
      </rPr>
      <t>1" TO 2"</t>
    </r>
    <r>
      <rPr>
        <u/>
        <sz val="11"/>
        <rFont val="Times New Roman"/>
        <family val="1"/>
      </rPr>
      <t xml:space="preserve"> 3"</t>
    </r>
    <r>
      <rPr>
        <sz val="11"/>
        <rFont val="Times New Roman"/>
        <family val="1"/>
      </rPr>
      <t xml:space="preserve"> AVG DEPTH</t>
    </r>
  </si>
  <si>
    <t>Deleted</t>
  </si>
  <si>
    <t>0523 3</t>
  </si>
  <si>
    <t>PATTERNED PAVEMENT (GREEN BIKE LANES)</t>
  </si>
  <si>
    <r>
      <t>LF</t>
    </r>
    <r>
      <rPr>
        <sz val="11"/>
        <rFont val="Times New Roman"/>
        <family val="1"/>
      </rPr>
      <t xml:space="preserve">  </t>
    </r>
    <r>
      <rPr>
        <u/>
        <sz val="11"/>
        <rFont val="Times New Roman"/>
        <family val="1"/>
      </rPr>
      <t>TN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</si>
</sst>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##."/>
    <numFmt numFmtId="165" formatCode="&quot;$&quot;#,##0.00"/>
    <numFmt numFmtId="166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C00000"/>
      <name val="Times New Roman"/>
      <family val="1"/>
    </font>
    <font>
      <b/>
      <sz val="11"/>
      <color rgb="FFFF0000"/>
      <name val="Times New Roman"/>
      <family val="1"/>
    </font>
    <font>
      <sz val="12"/>
      <name val="Times New Roman"/>
      <family val="1"/>
    </font>
    <font>
      <strike/>
      <sz val="11"/>
      <name val="Times New Roman"/>
      <family val="1"/>
    </font>
    <font>
      <u/>
      <sz val="11"/>
      <name val="Times New Roman"/>
      <family val="1"/>
    </font>
    <font>
      <u/>
      <sz val="11"/>
      <color theme="1"/>
      <name val="Times New Roman"/>
      <family val="1"/>
    </font>
    <font>
      <u val="singleAccounting"/>
      <sz val="11"/>
      <color theme="1"/>
      <name val="Times New Roman"/>
      <family val="1"/>
    </font>
    <font>
      <u/>
      <sz val="11"/>
      <color rgb="FFC00000"/>
      <name val="Times New Roman"/>
      <family val="1"/>
    </font>
    <font>
      <b/>
      <u/>
      <sz val="11"/>
      <name val="Times New Roman"/>
      <family val="1"/>
    </font>
    <font>
      <b/>
      <u/>
      <sz val="11"/>
      <color theme="1"/>
      <name val="Times New Roman"/>
      <family val="1"/>
    </font>
    <font>
      <strike/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1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6" fillId="3" borderId="1" xfId="0" applyFont="1" applyFill="1" applyBorder="1"/>
    <xf numFmtId="0" fontId="3" fillId="3" borderId="1" xfId="0" applyFont="1" applyFill="1" applyBorder="1" applyAlignment="1"/>
    <xf numFmtId="0" fontId="3" fillId="3" borderId="1" xfId="0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44" fontId="4" fillId="2" borderId="1" xfId="1" applyNumberFormat="1" applyFont="1" applyFill="1" applyBorder="1"/>
    <xf numFmtId="44" fontId="4" fillId="2" borderId="1" xfId="0" applyNumberFormat="1" applyFont="1" applyFill="1" applyBorder="1"/>
    <xf numFmtId="165" fontId="4" fillId="2" borderId="1" xfId="0" applyNumberFormat="1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165" fontId="4" fillId="4" borderId="3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44" fontId="6" fillId="2" borderId="1" xfId="1" applyFont="1" applyFill="1" applyBorder="1"/>
    <xf numFmtId="164" fontId="4" fillId="0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/>
    </xf>
    <xf numFmtId="44" fontId="6" fillId="2" borderId="2" xfId="1" applyFont="1" applyFill="1" applyBorder="1"/>
    <xf numFmtId="44" fontId="4" fillId="2" borderId="2" xfId="0" applyNumberFormat="1" applyFont="1" applyFill="1" applyBorder="1"/>
    <xf numFmtId="164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44" fontId="4" fillId="3" borderId="1" xfId="0" applyNumberFormat="1" applyFont="1" applyFill="1" applyBorder="1"/>
    <xf numFmtId="165" fontId="4" fillId="3" borderId="1" xfId="1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4" fontId="7" fillId="4" borderId="1" xfId="0" applyNumberFormat="1" applyFont="1" applyFill="1" applyBorder="1" applyAlignment="1">
      <alignment horizontal="center"/>
    </xf>
    <xf numFmtId="164" fontId="7" fillId="4" borderId="1" xfId="0" applyNumberFormat="1" applyFont="1" applyFill="1" applyBorder="1" applyAlignment="1"/>
    <xf numFmtId="165" fontId="7" fillId="4" borderId="3" xfId="1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9" fontId="6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center"/>
    </xf>
    <xf numFmtId="165" fontId="5" fillId="2" borderId="4" xfId="0" applyNumberFormat="1" applyFont="1" applyFill="1" applyBorder="1" applyAlignment="1">
      <alignment horizontal="center"/>
    </xf>
    <xf numFmtId="0" fontId="5" fillId="4" borderId="8" xfId="0" applyFont="1" applyFill="1" applyBorder="1" applyAlignment="1"/>
    <xf numFmtId="165" fontId="5" fillId="4" borderId="3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 wrapText="1"/>
    </xf>
    <xf numFmtId="40" fontId="5" fillId="5" borderId="2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44" fontId="4" fillId="0" borderId="1" xfId="1" applyFont="1" applyFill="1" applyBorder="1"/>
    <xf numFmtId="0" fontId="4" fillId="0" borderId="0" xfId="0" applyFont="1" applyFill="1"/>
    <xf numFmtId="44" fontId="3" fillId="4" borderId="1" xfId="0" applyNumberFormat="1" applyFont="1" applyFill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65" fontId="4" fillId="3" borderId="3" xfId="1" applyNumberFormat="1" applyFont="1" applyFill="1" applyBorder="1" applyAlignment="1">
      <alignment horizontal="center"/>
    </xf>
    <xf numFmtId="164" fontId="7" fillId="3" borderId="4" xfId="0" applyNumberFormat="1" applyFont="1" applyFill="1" applyBorder="1" applyAlignment="1">
      <alignment horizontal="center"/>
    </xf>
    <xf numFmtId="44" fontId="4" fillId="6" borderId="1" xfId="0" applyNumberFormat="1" applyFont="1" applyFill="1" applyBorder="1"/>
    <xf numFmtId="165" fontId="4" fillId="6" borderId="3" xfId="1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/>
    <xf numFmtId="0" fontId="6" fillId="6" borderId="14" xfId="2" applyFont="1" applyFill="1" applyBorder="1" applyAlignment="1">
      <alignment horizontal="center"/>
    </xf>
    <xf numFmtId="40" fontId="6" fillId="0" borderId="7" xfId="2" applyNumberFormat="1" applyFont="1" applyBorder="1"/>
    <xf numFmtId="164" fontId="6" fillId="0" borderId="1" xfId="0" applyNumberFormat="1" applyFont="1" applyFill="1" applyBorder="1" applyAlignment="1"/>
    <xf numFmtId="164" fontId="6" fillId="6" borderId="1" xfId="0" applyNumberFormat="1" applyFont="1" applyFill="1" applyBorder="1" applyAlignment="1"/>
    <xf numFmtId="0" fontId="6" fillId="6" borderId="1" xfId="2" applyFont="1" applyFill="1" applyBorder="1" applyAlignment="1"/>
    <xf numFmtId="164" fontId="3" fillId="4" borderId="1" xfId="0" applyNumberFormat="1" applyFont="1" applyFill="1" applyBorder="1" applyAlignment="1"/>
    <xf numFmtId="164" fontId="3" fillId="3" borderId="1" xfId="0" applyNumberFormat="1" applyFont="1" applyFill="1" applyBorder="1" applyAlignment="1"/>
    <xf numFmtId="0" fontId="3" fillId="4" borderId="1" xfId="0" applyFont="1" applyFill="1" applyBorder="1" applyAlignment="1"/>
    <xf numFmtId="0" fontId="9" fillId="0" borderId="0" xfId="0" applyFont="1"/>
    <xf numFmtId="165" fontId="4" fillId="6" borderId="1" xfId="0" applyNumberFormat="1" applyFont="1" applyFill="1" applyBorder="1" applyAlignment="1">
      <alignment horizontal="center"/>
    </xf>
    <xf numFmtId="165" fontId="4" fillId="6" borderId="1" xfId="1" applyNumberFormat="1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165" fontId="7" fillId="4" borderId="1" xfId="1" applyNumberFormat="1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 wrapText="1"/>
    </xf>
    <xf numFmtId="165" fontId="4" fillId="2" borderId="1" xfId="1" applyNumberFormat="1" applyFont="1" applyFill="1" applyBorder="1" applyAlignment="1" applyProtection="1">
      <alignment horizontal="center"/>
      <protection locked="0"/>
    </xf>
    <xf numFmtId="4" fontId="6" fillId="2" borderId="1" xfId="0" applyNumberFormat="1" applyFont="1" applyFill="1" applyBorder="1" applyAlignment="1">
      <alignment horizontal="center"/>
    </xf>
    <xf numFmtId="4" fontId="6" fillId="2" borderId="2" xfId="0" applyNumberFormat="1" applyFont="1" applyFill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4" fontId="6" fillId="0" borderId="1" xfId="2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4" fontId="6" fillId="0" borderId="1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left" vertical="top"/>
    </xf>
    <xf numFmtId="0" fontId="10" fillId="0" borderId="1" xfId="0" applyFont="1" applyBorder="1" applyAlignment="1">
      <alignment horizontal="center"/>
    </xf>
    <xf numFmtId="0" fontId="4" fillId="7" borderId="0" xfId="0" applyFont="1" applyFill="1"/>
    <xf numFmtId="0" fontId="11" fillId="0" borderId="1" xfId="0" applyFont="1" applyBorder="1"/>
    <xf numFmtId="4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4" fontId="11" fillId="2" borderId="2" xfId="1" applyFont="1" applyFill="1" applyBorder="1"/>
    <xf numFmtId="44" fontId="12" fillId="2" borderId="1" xfId="0" applyNumberFormat="1" applyFont="1" applyFill="1" applyBorder="1"/>
    <xf numFmtId="166" fontId="11" fillId="0" borderId="1" xfId="0" applyNumberFormat="1" applyFont="1" applyFill="1" applyBorder="1" applyAlignment="1">
      <alignment horizontal="center"/>
    </xf>
    <xf numFmtId="44" fontId="13" fillId="2" borderId="1" xfId="0" applyNumberFormat="1" applyFont="1" applyFill="1" applyBorder="1"/>
    <xf numFmtId="164" fontId="6" fillId="4" borderId="1" xfId="0" applyNumberFormat="1" applyFont="1" applyFill="1" applyBorder="1" applyAlignment="1">
      <alignment horizontal="center"/>
    </xf>
    <xf numFmtId="164" fontId="6" fillId="4" borderId="1" xfId="0" applyNumberFormat="1" applyFont="1" applyFill="1" applyBorder="1" applyAlignment="1"/>
    <xf numFmtId="165" fontId="5" fillId="5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/>
    <xf numFmtId="165" fontId="4" fillId="2" borderId="1" xfId="1" applyNumberFormat="1" applyFont="1" applyFill="1" applyBorder="1"/>
    <xf numFmtId="165" fontId="3" fillId="4" borderId="1" xfId="0" applyNumberFormat="1" applyFont="1" applyFill="1" applyBorder="1" applyAlignment="1"/>
    <xf numFmtId="165" fontId="6" fillId="2" borderId="1" xfId="1" applyNumberFormat="1" applyFont="1" applyFill="1" applyBorder="1"/>
    <xf numFmtId="165" fontId="6" fillId="2" borderId="2" xfId="1" applyNumberFormat="1" applyFont="1" applyFill="1" applyBorder="1"/>
    <xf numFmtId="165" fontId="4" fillId="0" borderId="1" xfId="1" applyNumberFormat="1" applyFont="1" applyFill="1" applyBorder="1"/>
    <xf numFmtId="165" fontId="11" fillId="2" borderId="2" xfId="1" applyNumberFormat="1" applyFont="1" applyFill="1" applyBorder="1"/>
    <xf numFmtId="165" fontId="6" fillId="6" borderId="1" xfId="2" applyNumberFormat="1" applyFont="1" applyFill="1" applyBorder="1" applyAlignment="1"/>
    <xf numFmtId="165" fontId="6" fillId="0" borderId="7" xfId="2" applyNumberFormat="1" applyFont="1" applyBorder="1"/>
    <xf numFmtId="165" fontId="6" fillId="4" borderId="7" xfId="2" applyNumberFormat="1" applyFont="1" applyFill="1" applyBorder="1"/>
    <xf numFmtId="165" fontId="3" fillId="4" borderId="1" xfId="0" applyNumberFormat="1" applyFont="1" applyFill="1" applyBorder="1" applyAlignment="1">
      <alignment wrapText="1"/>
    </xf>
    <xf numFmtId="165" fontId="5" fillId="4" borderId="1" xfId="0" applyNumberFormat="1" applyFont="1" applyFill="1" applyBorder="1" applyAlignment="1"/>
    <xf numFmtId="165" fontId="4" fillId="0" borderId="0" xfId="0" applyNumberFormat="1" applyFont="1"/>
    <xf numFmtId="165" fontId="5" fillId="5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/>
    <xf numFmtId="165" fontId="3" fillId="4" borderId="1" xfId="0" applyNumberFormat="1" applyFont="1" applyFill="1" applyBorder="1"/>
    <xf numFmtId="165" fontId="4" fillId="2" borderId="2" xfId="0" applyNumberFormat="1" applyFont="1" applyFill="1" applyBorder="1"/>
    <xf numFmtId="165" fontId="4" fillId="3" borderId="1" xfId="0" applyNumberFormat="1" applyFont="1" applyFill="1" applyBorder="1"/>
    <xf numFmtId="165" fontId="12" fillId="2" borderId="1" xfId="0" applyNumberFormat="1" applyFont="1" applyFill="1" applyBorder="1"/>
    <xf numFmtId="165" fontId="4" fillId="6" borderId="1" xfId="0" applyNumberFormat="1" applyFont="1" applyFill="1" applyBorder="1"/>
    <xf numFmtId="165" fontId="5" fillId="2" borderId="4" xfId="0" applyNumberFormat="1" applyFont="1" applyFill="1" applyBorder="1"/>
    <xf numFmtId="165" fontId="5" fillId="4" borderId="1" xfId="0" applyNumberFormat="1" applyFont="1" applyFill="1" applyBorder="1"/>
    <xf numFmtId="164" fontId="14" fillId="3" borderId="4" xfId="0" applyNumberFormat="1" applyFont="1" applyFill="1" applyBorder="1" applyAlignment="1">
      <alignment horizontal="center"/>
    </xf>
    <xf numFmtId="164" fontId="15" fillId="3" borderId="1" xfId="0" applyNumberFormat="1" applyFont="1" applyFill="1" applyBorder="1" applyAlignment="1">
      <alignment horizontal="center" wrapText="1"/>
    </xf>
    <xf numFmtId="165" fontId="16" fillId="3" borderId="1" xfId="0" applyNumberFormat="1" applyFont="1" applyFill="1" applyBorder="1" applyAlignment="1"/>
    <xf numFmtId="165" fontId="12" fillId="3" borderId="1" xfId="0" applyNumberFormat="1" applyFont="1" applyFill="1" applyBorder="1"/>
    <xf numFmtId="164" fontId="11" fillId="0" borderId="1" xfId="0" applyNumberFormat="1" applyFont="1" applyFill="1" applyBorder="1" applyAlignment="1">
      <alignment horizontal="center"/>
    </xf>
    <xf numFmtId="164" fontId="11" fillId="0" borderId="1" xfId="0" applyNumberFormat="1" applyFont="1" applyFill="1" applyBorder="1" applyAlignment="1"/>
    <xf numFmtId="4" fontId="11" fillId="0" borderId="3" xfId="2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165" fontId="11" fillId="0" borderId="7" xfId="2" applyNumberFormat="1" applyFont="1" applyBorder="1"/>
    <xf numFmtId="0" fontId="3" fillId="2" borderId="1" xfId="0" applyFont="1" applyFill="1" applyBorder="1" applyAlignment="1"/>
    <xf numFmtId="0" fontId="4" fillId="2" borderId="1" xfId="0" applyFont="1" applyFill="1" applyBorder="1" applyAlignment="1">
      <alignment horizontal="left" wrapText="1"/>
    </xf>
    <xf numFmtId="4" fontId="6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10" fillId="0" borderId="1" xfId="0" applyFont="1" applyBorder="1"/>
    <xf numFmtId="165" fontId="10" fillId="2" borderId="1" xfId="1" applyNumberFormat="1" applyFont="1" applyFill="1" applyBorder="1"/>
    <xf numFmtId="165" fontId="17" fillId="2" borderId="1" xfId="0" applyNumberFormat="1" applyFont="1" applyFill="1" applyBorder="1"/>
    <xf numFmtId="164" fontId="10" fillId="0" borderId="1" xfId="0" applyNumberFormat="1" applyFont="1" applyBorder="1" applyAlignment="1">
      <alignment horizontal="center"/>
    </xf>
    <xf numFmtId="4" fontId="10" fillId="0" borderId="1" xfId="0" applyNumberFormat="1" applyFont="1" applyBorder="1" applyAlignment="1">
      <alignment horizontal="center"/>
    </xf>
    <xf numFmtId="165" fontId="4" fillId="0" borderId="1" xfId="1" applyNumberFormat="1" applyFont="1" applyFill="1" applyBorder="1" applyAlignment="1" applyProtection="1">
      <alignment horizontal="center"/>
    </xf>
    <xf numFmtId="165" fontId="4" fillId="2" borderId="1" xfId="1" applyNumberFormat="1" applyFont="1" applyFill="1" applyBorder="1" applyAlignment="1" applyProtection="1">
      <alignment horizontal="center"/>
    </xf>
    <xf numFmtId="165" fontId="4" fillId="4" borderId="3" xfId="1" applyNumberFormat="1" applyFont="1" applyFill="1" applyBorder="1" applyAlignment="1" applyProtection="1">
      <alignment horizontal="center"/>
    </xf>
    <xf numFmtId="165" fontId="4" fillId="4" borderId="1" xfId="1" applyNumberFormat="1" applyFont="1" applyFill="1" applyBorder="1" applyAlignment="1" applyProtection="1">
      <alignment horizontal="center"/>
    </xf>
    <xf numFmtId="0" fontId="10" fillId="0" borderId="1" xfId="0" applyFont="1" applyFill="1" applyBorder="1" applyAlignment="1">
      <alignment horizontal="center"/>
    </xf>
    <xf numFmtId="44" fontId="6" fillId="2" borderId="2" xfId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3" fillId="3" borderId="8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left" wrapText="1"/>
    </xf>
    <xf numFmtId="0" fontId="6" fillId="2" borderId="8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6" fillId="0" borderId="8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38" fontId="5" fillId="0" borderId="0" xfId="2" applyNumberFormat="1" applyFont="1" applyAlignment="1" applyProtection="1">
      <alignment horizontal="left"/>
      <protection locked="0"/>
    </xf>
    <xf numFmtId="0" fontId="5" fillId="4" borderId="8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6" fillId="0" borderId="8" xfId="2" applyFont="1" applyBorder="1" applyAlignment="1">
      <alignment horizontal="left"/>
    </xf>
    <xf numFmtId="0" fontId="6" fillId="0" borderId="4" xfId="2" applyFont="1" applyBorder="1" applyAlignment="1">
      <alignment horizontal="left"/>
    </xf>
    <xf numFmtId="164" fontId="3" fillId="4" borderId="8" xfId="0" applyNumberFormat="1" applyFont="1" applyFill="1" applyBorder="1" applyAlignment="1">
      <alignment horizontal="left"/>
    </xf>
    <xf numFmtId="164" fontId="3" fillId="4" borderId="3" xfId="0" applyNumberFormat="1" applyFont="1" applyFill="1" applyBorder="1" applyAlignment="1">
      <alignment horizontal="left"/>
    </xf>
    <xf numFmtId="164" fontId="16" fillId="3" borderId="8" xfId="0" applyNumberFormat="1" applyFont="1" applyFill="1" applyBorder="1" applyAlignment="1">
      <alignment horizontal="left"/>
    </xf>
    <xf numFmtId="164" fontId="16" fillId="3" borderId="3" xfId="0" applyNumberFormat="1" applyFont="1" applyFill="1" applyBorder="1" applyAlignment="1">
      <alignment horizontal="left"/>
    </xf>
    <xf numFmtId="0" fontId="11" fillId="0" borderId="8" xfId="2" applyFont="1" applyBorder="1" applyAlignment="1">
      <alignment horizontal="left"/>
    </xf>
    <xf numFmtId="0" fontId="11" fillId="0" borderId="3" xfId="2" applyFont="1" applyBorder="1" applyAlignment="1">
      <alignment horizontal="left"/>
    </xf>
    <xf numFmtId="164" fontId="3" fillId="3" borderId="8" xfId="0" applyNumberFormat="1" applyFont="1" applyFill="1" applyBorder="1" applyAlignment="1">
      <alignment horizontal="left"/>
    </xf>
    <xf numFmtId="164" fontId="3" fillId="3" borderId="3" xfId="0" applyNumberFormat="1" applyFont="1" applyFill="1" applyBorder="1" applyAlignment="1">
      <alignment horizontal="left"/>
    </xf>
    <xf numFmtId="0" fontId="11" fillId="0" borderId="8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5" fillId="6" borderId="8" xfId="2" applyFont="1" applyFill="1" applyBorder="1" applyAlignment="1">
      <alignment horizontal="left"/>
    </xf>
    <xf numFmtId="0" fontId="5" fillId="6" borderId="3" xfId="2" applyFont="1" applyFill="1" applyBorder="1" applyAlignment="1">
      <alignment horizontal="left"/>
    </xf>
    <xf numFmtId="0" fontId="10" fillId="0" borderId="8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1" fillId="0" borderId="8" xfId="2" applyFont="1" applyBorder="1" applyAlignment="1">
      <alignment horizontal="left" wrapText="1"/>
    </xf>
    <xf numFmtId="0" fontId="11" fillId="0" borderId="3" xfId="2" applyFont="1" applyBorder="1" applyAlignment="1">
      <alignment horizontal="left" wrapText="1"/>
    </xf>
    <xf numFmtId="0" fontId="3" fillId="2" borderId="8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164" fontId="3" fillId="4" borderId="8" xfId="0" applyNumberFormat="1" applyFont="1" applyFill="1" applyBorder="1" applyAlignment="1">
      <alignment horizontal="left" wrapText="1"/>
    </xf>
    <xf numFmtId="164" fontId="3" fillId="4" borderId="3" xfId="0" applyNumberFormat="1" applyFont="1" applyFill="1" applyBorder="1" applyAlignment="1">
      <alignment horizontal="left" wrapText="1"/>
    </xf>
    <xf numFmtId="164" fontId="16" fillId="4" borderId="8" xfId="0" applyNumberFormat="1" applyFont="1" applyFill="1" applyBorder="1" applyAlignment="1">
      <alignment horizontal="left"/>
    </xf>
    <xf numFmtId="164" fontId="16" fillId="4" borderId="3" xfId="0" applyNumberFormat="1" applyFont="1" applyFill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164" fontId="3" fillId="4" borderId="4" xfId="0" applyNumberFormat="1" applyFont="1" applyFill="1" applyBorder="1" applyAlignment="1">
      <alignment horizontal="left"/>
    </xf>
    <xf numFmtId="0" fontId="6" fillId="0" borderId="5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</cellXfs>
  <cellStyles count="3">
    <cellStyle name="Currency" xfId="1" builtinId="4"/>
    <cellStyle name="Normal" xfId="0" builtinId="0"/>
    <cellStyle name="Normal_ConstructionCostMagellanDrWLImp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4"/>
  <sheetViews>
    <sheetView tabSelected="1" zoomScaleNormal="100" workbookViewId="0">
      <pane ySplit="5" topLeftCell="A6" activePane="bottomLeft" state="frozen"/>
      <selection pane="bottomLeft" activeCell="I1" sqref="I1:L4"/>
    </sheetView>
  </sheetViews>
  <sheetFormatPr defaultRowHeight="15" x14ac:dyDescent="0.25"/>
  <cols>
    <col min="1" max="1" width="12.7109375" style="1" customWidth="1"/>
    <col min="2" max="2" width="13.5703125" style="1" customWidth="1"/>
    <col min="3" max="3" width="9.140625" style="1"/>
    <col min="4" max="4" width="63.7109375" style="1" customWidth="1"/>
    <col min="5" max="5" width="15.7109375" style="2" customWidth="1"/>
    <col min="6" max="6" width="15.7109375" style="1" customWidth="1"/>
    <col min="7" max="8" width="15.7109375" style="101" hidden="1" customWidth="1"/>
    <col min="9" max="10" width="15.7109375" style="2" customWidth="1"/>
    <col min="11" max="11" width="15.85546875" style="2" customWidth="1"/>
    <col min="12" max="12" width="15.7109375" style="2" customWidth="1"/>
    <col min="13" max="16384" width="9.140625" style="1"/>
  </cols>
  <sheetData>
    <row r="1" spans="1:12" x14ac:dyDescent="0.25">
      <c r="A1" s="154" t="s">
        <v>109</v>
      </c>
      <c r="B1" s="155"/>
      <c r="C1" s="155"/>
      <c r="D1" s="155"/>
      <c r="E1" s="155"/>
      <c r="F1" s="156"/>
      <c r="G1" s="135" t="s">
        <v>37</v>
      </c>
      <c r="H1" s="136"/>
      <c r="I1" s="141"/>
      <c r="J1" s="142"/>
      <c r="K1" s="142"/>
      <c r="L1" s="143"/>
    </row>
    <row r="2" spans="1:12" x14ac:dyDescent="0.25">
      <c r="A2" s="155"/>
      <c r="B2" s="155"/>
      <c r="C2" s="155"/>
      <c r="D2" s="155"/>
      <c r="E2" s="155"/>
      <c r="F2" s="156"/>
      <c r="G2" s="137"/>
      <c r="H2" s="138"/>
      <c r="I2" s="144"/>
      <c r="J2" s="145"/>
      <c r="K2" s="145"/>
      <c r="L2" s="146"/>
    </row>
    <row r="3" spans="1:12" x14ac:dyDescent="0.25">
      <c r="A3" s="157"/>
      <c r="B3" s="157"/>
      <c r="C3" s="157"/>
      <c r="D3" s="157"/>
      <c r="E3" s="157"/>
      <c r="F3" s="158"/>
      <c r="G3" s="137"/>
      <c r="H3" s="138"/>
      <c r="I3" s="144"/>
      <c r="J3" s="145"/>
      <c r="K3" s="145"/>
      <c r="L3" s="146"/>
    </row>
    <row r="4" spans="1:12" x14ac:dyDescent="0.25">
      <c r="A4" s="170" t="s">
        <v>98</v>
      </c>
      <c r="B4" s="170"/>
      <c r="C4" s="170"/>
      <c r="D4" s="170"/>
      <c r="E4" s="170"/>
      <c r="F4" s="171"/>
      <c r="G4" s="139"/>
      <c r="H4" s="140"/>
      <c r="I4" s="147"/>
      <c r="J4" s="148"/>
      <c r="K4" s="148"/>
      <c r="L4" s="149"/>
    </row>
    <row r="5" spans="1:12" ht="85.5" x14ac:dyDescent="0.25">
      <c r="A5" s="41" t="s">
        <v>87</v>
      </c>
      <c r="B5" s="41" t="s">
        <v>39</v>
      </c>
      <c r="C5" s="159" t="s">
        <v>11</v>
      </c>
      <c r="D5" s="160"/>
      <c r="E5" s="42" t="s">
        <v>88</v>
      </c>
      <c r="F5" s="43" t="s">
        <v>0</v>
      </c>
      <c r="G5" s="88" t="s">
        <v>1</v>
      </c>
      <c r="H5" s="102" t="s">
        <v>76</v>
      </c>
      <c r="I5" s="41" t="s">
        <v>101</v>
      </c>
      <c r="J5" s="41" t="s">
        <v>102</v>
      </c>
      <c r="K5" s="41" t="s">
        <v>99</v>
      </c>
      <c r="L5" s="41" t="s">
        <v>100</v>
      </c>
    </row>
    <row r="6" spans="1:12" x14ac:dyDescent="0.25">
      <c r="A6" s="3"/>
      <c r="B6" s="3"/>
      <c r="C6" s="150" t="s">
        <v>20</v>
      </c>
      <c r="D6" s="151"/>
      <c r="E6" s="151"/>
      <c r="F6" s="169"/>
      <c r="G6" s="89"/>
      <c r="H6" s="89"/>
      <c r="I6" s="5"/>
      <c r="J6" s="5"/>
      <c r="K6" s="5"/>
      <c r="L6" s="5"/>
    </row>
    <row r="7" spans="1:12" x14ac:dyDescent="0.25">
      <c r="A7" s="6">
        <v>1</v>
      </c>
      <c r="B7" s="7" t="s">
        <v>27</v>
      </c>
      <c r="C7" s="161" t="s">
        <v>3</v>
      </c>
      <c r="D7" s="162"/>
      <c r="E7" s="70">
        <v>1</v>
      </c>
      <c r="F7" s="8" t="s">
        <v>4</v>
      </c>
      <c r="G7" s="90">
        <v>591502.31999999995</v>
      </c>
      <c r="H7" s="103">
        <f>G7</f>
        <v>591502.31999999995</v>
      </c>
      <c r="I7" s="69"/>
      <c r="J7" s="11" t="str">
        <f>IF(I7&lt;&gt;"",($E7*I7),"")</f>
        <v/>
      </c>
      <c r="K7" s="69"/>
      <c r="L7" s="11" t="str">
        <f>IF(K7&lt;&gt;"",($E7*K7),"")</f>
        <v/>
      </c>
    </row>
    <row r="8" spans="1:12" x14ac:dyDescent="0.25">
      <c r="A8" s="6">
        <f>A7+1</f>
        <v>2</v>
      </c>
      <c r="B8" s="7" t="s">
        <v>26</v>
      </c>
      <c r="C8" s="161" t="s">
        <v>21</v>
      </c>
      <c r="D8" s="162"/>
      <c r="E8" s="70">
        <v>1</v>
      </c>
      <c r="F8" s="8" t="s">
        <v>4</v>
      </c>
      <c r="G8" s="90">
        <v>295751.15999999997</v>
      </c>
      <c r="H8" s="103">
        <f>G8</f>
        <v>295751.15999999997</v>
      </c>
      <c r="I8" s="69"/>
      <c r="J8" s="11" t="str">
        <f>IF(I8&lt;&gt;"",($E8*I8),"")</f>
        <v/>
      </c>
      <c r="K8" s="69"/>
      <c r="L8" s="11" t="str">
        <f>IF(K8&lt;&gt;"",($E8*K8),"")</f>
        <v/>
      </c>
    </row>
    <row r="9" spans="1:12" x14ac:dyDescent="0.25">
      <c r="A9" s="12"/>
      <c r="B9" s="13"/>
      <c r="C9" s="152" t="s">
        <v>19</v>
      </c>
      <c r="D9" s="153"/>
      <c r="E9" s="153"/>
      <c r="F9" s="153"/>
      <c r="G9" s="91"/>
      <c r="H9" s="104">
        <f>SUM(H7:H8)</f>
        <v>887253.48</v>
      </c>
      <c r="I9" s="66"/>
      <c r="J9" s="15" t="str">
        <f>IF(I7&lt;&gt;"",SUM(J7:J8),"")</f>
        <v/>
      </c>
      <c r="K9" s="14"/>
      <c r="L9" s="15" t="str">
        <f>IF(K7&lt;&gt;"",SUM(L7:L8),"")</f>
        <v/>
      </c>
    </row>
    <row r="10" spans="1:12" x14ac:dyDescent="0.25">
      <c r="A10" s="3"/>
      <c r="B10" s="3"/>
      <c r="C10" s="150" t="s">
        <v>2</v>
      </c>
      <c r="D10" s="151"/>
      <c r="E10" s="151"/>
      <c r="F10" s="151"/>
      <c r="G10" s="89"/>
      <c r="H10" s="89"/>
      <c r="I10" s="16"/>
      <c r="J10" s="16"/>
      <c r="K10" s="16"/>
      <c r="L10" s="16"/>
    </row>
    <row r="11" spans="1:12" x14ac:dyDescent="0.25">
      <c r="A11" s="6">
        <v>3</v>
      </c>
      <c r="B11" s="7" t="s">
        <v>25</v>
      </c>
      <c r="C11" s="163" t="s">
        <v>6</v>
      </c>
      <c r="D11" s="164"/>
      <c r="E11" s="70">
        <v>96</v>
      </c>
      <c r="F11" s="8" t="s">
        <v>7</v>
      </c>
      <c r="G11" s="92">
        <v>104.6</v>
      </c>
      <c r="H11" s="103">
        <f>E11*G11</f>
        <v>10041.599999999999</v>
      </c>
      <c r="I11" s="69"/>
      <c r="J11" s="11" t="str">
        <f t="shared" ref="J11:L18" si="0">IF(I11&lt;&gt;"",($E11*I11),"")</f>
        <v/>
      </c>
      <c r="K11" s="69"/>
      <c r="L11" s="11" t="str">
        <f t="shared" si="0"/>
        <v/>
      </c>
    </row>
    <row r="12" spans="1:12" x14ac:dyDescent="0.25">
      <c r="A12" s="6">
        <f>A11+1</f>
        <v>4</v>
      </c>
      <c r="B12" s="74" t="s">
        <v>34</v>
      </c>
      <c r="C12" s="165" t="s">
        <v>35</v>
      </c>
      <c r="D12" s="166"/>
      <c r="E12" s="75">
        <v>140644.49</v>
      </c>
      <c r="F12" s="20" t="s">
        <v>8</v>
      </c>
      <c r="G12" s="92">
        <f>10.7*1.25</f>
        <v>13.375</v>
      </c>
      <c r="H12" s="103">
        <f t="shared" ref="H12:H18" si="1">E12*G12</f>
        <v>1881120.05375</v>
      </c>
      <c r="I12" s="69"/>
      <c r="J12" s="11" t="str">
        <f t="shared" si="0"/>
        <v/>
      </c>
      <c r="K12" s="69"/>
      <c r="L12" s="11" t="str">
        <f t="shared" si="0"/>
        <v/>
      </c>
    </row>
    <row r="13" spans="1:12" x14ac:dyDescent="0.25">
      <c r="A13" s="6">
        <f t="shared" ref="A13:A18" si="2">A12+1</f>
        <v>5</v>
      </c>
      <c r="B13" s="19" t="s">
        <v>24</v>
      </c>
      <c r="C13" s="167" t="s">
        <v>23</v>
      </c>
      <c r="D13" s="168"/>
      <c r="E13" s="70">
        <v>140644.49</v>
      </c>
      <c r="F13" s="20" t="s">
        <v>8</v>
      </c>
      <c r="G13" s="92">
        <v>5.95</v>
      </c>
      <c r="H13" s="103">
        <f t="shared" si="1"/>
        <v>836834.71549999993</v>
      </c>
      <c r="I13" s="69"/>
      <c r="J13" s="11" t="str">
        <f t="shared" si="0"/>
        <v/>
      </c>
      <c r="K13" s="69"/>
      <c r="L13" s="11" t="str">
        <f t="shared" si="0"/>
        <v/>
      </c>
    </row>
    <row r="14" spans="1:12" x14ac:dyDescent="0.25">
      <c r="A14" s="6">
        <f t="shared" si="2"/>
        <v>6</v>
      </c>
      <c r="B14" s="21" t="s">
        <v>31</v>
      </c>
      <c r="C14" s="167" t="s">
        <v>32</v>
      </c>
      <c r="D14" s="168"/>
      <c r="E14" s="71">
        <v>15471</v>
      </c>
      <c r="F14" s="22" t="s">
        <v>9</v>
      </c>
      <c r="G14" s="93">
        <v>83</v>
      </c>
      <c r="H14" s="105">
        <f t="shared" si="1"/>
        <v>1284093</v>
      </c>
      <c r="I14" s="69"/>
      <c r="J14" s="11" t="str">
        <f t="shared" si="0"/>
        <v/>
      </c>
      <c r="K14" s="69"/>
      <c r="L14" s="11" t="str">
        <f t="shared" si="0"/>
        <v/>
      </c>
    </row>
    <row r="15" spans="1:12" x14ac:dyDescent="0.25">
      <c r="A15" s="6">
        <f t="shared" si="2"/>
        <v>7</v>
      </c>
      <c r="B15" s="21" t="s">
        <v>31</v>
      </c>
      <c r="C15" s="167" t="s">
        <v>33</v>
      </c>
      <c r="D15" s="168"/>
      <c r="E15" s="71">
        <v>7736</v>
      </c>
      <c r="F15" s="22" t="s">
        <v>9</v>
      </c>
      <c r="G15" s="93">
        <v>89.15</v>
      </c>
      <c r="H15" s="105">
        <f t="shared" si="1"/>
        <v>689664.4</v>
      </c>
      <c r="I15" s="69"/>
      <c r="J15" s="11" t="str">
        <f t="shared" si="0"/>
        <v/>
      </c>
      <c r="K15" s="69"/>
      <c r="L15" s="11" t="str">
        <f t="shared" si="0"/>
        <v/>
      </c>
    </row>
    <row r="16" spans="1:12" x14ac:dyDescent="0.25">
      <c r="A16" s="6">
        <f t="shared" si="2"/>
        <v>8</v>
      </c>
      <c r="B16" s="7" t="s">
        <v>28</v>
      </c>
      <c r="C16" s="165" t="s">
        <v>18</v>
      </c>
      <c r="D16" s="166"/>
      <c r="E16" s="70">
        <v>20</v>
      </c>
      <c r="F16" s="123" t="s">
        <v>5</v>
      </c>
      <c r="G16" s="92">
        <v>24.42</v>
      </c>
      <c r="H16" s="103">
        <f t="shared" si="1"/>
        <v>488.40000000000003</v>
      </c>
      <c r="I16" s="69"/>
      <c r="J16" s="11" t="str">
        <f t="shared" si="0"/>
        <v/>
      </c>
      <c r="K16" s="69"/>
      <c r="L16" s="11" t="str">
        <f t="shared" si="0"/>
        <v/>
      </c>
    </row>
    <row r="17" spans="1:13" x14ac:dyDescent="0.25">
      <c r="A17" s="6">
        <f t="shared" si="2"/>
        <v>9</v>
      </c>
      <c r="B17" s="7" t="s">
        <v>29</v>
      </c>
      <c r="C17" s="165" t="s">
        <v>17</v>
      </c>
      <c r="D17" s="166"/>
      <c r="E17" s="70">
        <v>800</v>
      </c>
      <c r="F17" s="20" t="s">
        <v>8</v>
      </c>
      <c r="G17" s="92">
        <v>31.61</v>
      </c>
      <c r="H17" s="103">
        <f t="shared" si="1"/>
        <v>25288</v>
      </c>
      <c r="I17" s="69"/>
      <c r="J17" s="11" t="str">
        <f t="shared" si="0"/>
        <v/>
      </c>
      <c r="K17" s="69"/>
      <c r="L17" s="11" t="str">
        <f t="shared" si="0"/>
        <v/>
      </c>
    </row>
    <row r="18" spans="1:13" x14ac:dyDescent="0.25">
      <c r="A18" s="6">
        <f t="shared" si="2"/>
        <v>10</v>
      </c>
      <c r="B18" s="7" t="s">
        <v>30</v>
      </c>
      <c r="C18" s="165" t="s">
        <v>13</v>
      </c>
      <c r="D18" s="166"/>
      <c r="E18" s="70">
        <v>90</v>
      </c>
      <c r="F18" s="20" t="s">
        <v>8</v>
      </c>
      <c r="G18" s="92">
        <v>49.87</v>
      </c>
      <c r="H18" s="103">
        <f t="shared" si="1"/>
        <v>4488.3</v>
      </c>
      <c r="I18" s="69"/>
      <c r="J18" s="11" t="str">
        <f t="shared" si="0"/>
        <v/>
      </c>
      <c r="K18" s="69"/>
      <c r="L18" s="11" t="str">
        <f t="shared" si="0"/>
        <v/>
      </c>
    </row>
    <row r="19" spans="1:13" x14ac:dyDescent="0.25">
      <c r="A19" s="12"/>
      <c r="B19" s="13"/>
      <c r="C19" s="152" t="s">
        <v>96</v>
      </c>
      <c r="D19" s="153"/>
      <c r="E19" s="153"/>
      <c r="F19" s="153"/>
      <c r="G19" s="91"/>
      <c r="H19" s="104">
        <f>SUM(H11:H18)*1.25</f>
        <v>5915023.0865625003</v>
      </c>
      <c r="I19" s="66"/>
      <c r="J19" s="15" t="str">
        <f>IF(I11&lt;&gt;"",SUM(J11:J18),"")</f>
        <v/>
      </c>
      <c r="K19" s="14"/>
      <c r="L19" s="15" t="str">
        <f>IF(K11&lt;&gt;"",SUM(L11:L18),"")</f>
        <v/>
      </c>
    </row>
    <row r="20" spans="1:13" x14ac:dyDescent="0.25">
      <c r="A20" s="25"/>
      <c r="B20" s="26"/>
      <c r="C20" s="150" t="s">
        <v>22</v>
      </c>
      <c r="D20" s="151"/>
      <c r="E20" s="151"/>
      <c r="F20" s="151"/>
      <c r="G20" s="89"/>
      <c r="H20" s="106"/>
      <c r="I20" s="28"/>
      <c r="J20" s="29"/>
      <c r="K20" s="28"/>
      <c r="L20" s="29"/>
    </row>
    <row r="21" spans="1:13" s="45" customFormat="1" x14ac:dyDescent="0.25">
      <c r="A21" s="18">
        <v>11</v>
      </c>
      <c r="B21" s="47" t="s">
        <v>40</v>
      </c>
      <c r="C21" s="172" t="s">
        <v>14</v>
      </c>
      <c r="D21" s="173"/>
      <c r="E21" s="72">
        <v>84</v>
      </c>
      <c r="F21" s="48" t="s">
        <v>10</v>
      </c>
      <c r="G21" s="94">
        <v>558.4</v>
      </c>
      <c r="H21" s="103">
        <f t="shared" ref="H21:H37" si="3">E21*G21</f>
        <v>46905.599999999999</v>
      </c>
      <c r="I21" s="69"/>
      <c r="J21" s="11" t="str">
        <f t="shared" ref="J21" si="4">IF(I21&lt;&gt;"",($E21*I21),"")</f>
        <v/>
      </c>
      <c r="K21" s="69"/>
      <c r="L21" s="11" t="str">
        <f t="shared" ref="L21" si="5">IF(K21&lt;&gt;"",($E21*K21),"")</f>
        <v/>
      </c>
    </row>
    <row r="22" spans="1:13" s="45" customFormat="1" x14ac:dyDescent="0.25">
      <c r="A22" s="6">
        <f t="shared" ref="A22:A34" si="6">A21+1</f>
        <v>12</v>
      </c>
      <c r="B22" s="47" t="s">
        <v>41</v>
      </c>
      <c r="C22" s="172" t="s">
        <v>12</v>
      </c>
      <c r="D22" s="173"/>
      <c r="E22" s="72">
        <v>36</v>
      </c>
      <c r="F22" s="48" t="s">
        <v>10</v>
      </c>
      <c r="G22" s="94">
        <v>36.619999999999997</v>
      </c>
      <c r="H22" s="103">
        <f t="shared" si="3"/>
        <v>1318.32</v>
      </c>
      <c r="I22" s="69"/>
      <c r="J22" s="11" t="str">
        <f t="shared" ref="J22" si="7">IF(I22&lt;&gt;"",($E22*I22),"")</f>
        <v/>
      </c>
      <c r="K22" s="69"/>
      <c r="L22" s="11" t="str">
        <f t="shared" ref="L22" si="8">IF(K22&lt;&gt;"",($E22*K22),"")</f>
        <v/>
      </c>
    </row>
    <row r="23" spans="1:13" s="45" customFormat="1" ht="30" customHeight="1" x14ac:dyDescent="0.25">
      <c r="A23" s="6">
        <f t="shared" si="6"/>
        <v>13</v>
      </c>
      <c r="B23" s="47" t="s">
        <v>42</v>
      </c>
      <c r="C23" s="172" t="s">
        <v>43</v>
      </c>
      <c r="D23" s="173"/>
      <c r="E23" s="72">
        <v>2806</v>
      </c>
      <c r="F23" s="48" t="s">
        <v>5</v>
      </c>
      <c r="G23" s="94">
        <v>3.18</v>
      </c>
      <c r="H23" s="103">
        <f t="shared" si="3"/>
        <v>8923.08</v>
      </c>
      <c r="I23" s="69"/>
      <c r="J23" s="11" t="str">
        <f t="shared" ref="J23" si="9">IF(I23&lt;&gt;"",($E23*I23),"")</f>
        <v/>
      </c>
      <c r="K23" s="69"/>
      <c r="L23" s="11" t="str">
        <f t="shared" ref="L23" si="10">IF(K23&lt;&gt;"",($E23*K23),"")</f>
        <v/>
      </c>
    </row>
    <row r="24" spans="1:13" s="45" customFormat="1" ht="30" customHeight="1" x14ac:dyDescent="0.25">
      <c r="A24" s="6">
        <f t="shared" si="6"/>
        <v>14</v>
      </c>
      <c r="B24" s="47" t="s">
        <v>44</v>
      </c>
      <c r="C24" s="172" t="s">
        <v>36</v>
      </c>
      <c r="D24" s="173"/>
      <c r="E24" s="72">
        <v>30</v>
      </c>
      <c r="F24" s="48" t="s">
        <v>5</v>
      </c>
      <c r="G24" s="94">
        <v>4.54</v>
      </c>
      <c r="H24" s="103">
        <f t="shared" si="3"/>
        <v>136.19999999999999</v>
      </c>
      <c r="I24" s="69"/>
      <c r="J24" s="11" t="str">
        <f t="shared" ref="J24" si="11">IF(I24&lt;&gt;"",($E24*I24),"")</f>
        <v/>
      </c>
      <c r="K24" s="69"/>
      <c r="L24" s="11" t="str">
        <f t="shared" ref="L24" si="12">IF(K24&lt;&gt;"",($E24*K24),"")</f>
        <v/>
      </c>
    </row>
    <row r="25" spans="1:13" s="45" customFormat="1" ht="30" customHeight="1" x14ac:dyDescent="0.25">
      <c r="A25" s="6">
        <f t="shared" si="6"/>
        <v>15</v>
      </c>
      <c r="B25" s="47" t="s">
        <v>45</v>
      </c>
      <c r="C25" s="172" t="s">
        <v>46</v>
      </c>
      <c r="D25" s="173"/>
      <c r="E25" s="72">
        <v>2491</v>
      </c>
      <c r="F25" s="48" t="s">
        <v>5</v>
      </c>
      <c r="G25" s="94">
        <v>6.19</v>
      </c>
      <c r="H25" s="103">
        <f t="shared" si="3"/>
        <v>15419.29</v>
      </c>
      <c r="I25" s="69"/>
      <c r="J25" s="11" t="str">
        <f t="shared" ref="J25" si="13">IF(I25&lt;&gt;"",($E25*I25),"")</f>
        <v/>
      </c>
      <c r="K25" s="69"/>
      <c r="L25" s="11" t="str">
        <f t="shared" ref="L25" si="14">IF(K25&lt;&gt;"",($E25*K25),"")</f>
        <v/>
      </c>
    </row>
    <row r="26" spans="1:13" s="45" customFormat="1" ht="30" customHeight="1" x14ac:dyDescent="0.25">
      <c r="A26" s="6">
        <f t="shared" si="6"/>
        <v>16</v>
      </c>
      <c r="B26" s="47" t="s">
        <v>47</v>
      </c>
      <c r="C26" s="172" t="s">
        <v>48</v>
      </c>
      <c r="D26" s="173"/>
      <c r="E26" s="72">
        <v>1.87</v>
      </c>
      <c r="F26" s="48" t="s">
        <v>62</v>
      </c>
      <c r="G26" s="94">
        <v>1902.79</v>
      </c>
      <c r="H26" s="103">
        <f t="shared" si="3"/>
        <v>3558.2173000000003</v>
      </c>
      <c r="I26" s="69"/>
      <c r="J26" s="11" t="str">
        <f t="shared" ref="J26" si="15">IF(I26&lt;&gt;"",($E26*I26),"")</f>
        <v/>
      </c>
      <c r="K26" s="69"/>
      <c r="L26" s="11" t="str">
        <f t="shared" ref="L26" si="16">IF(K26&lt;&gt;"",($E26*K26),"")</f>
        <v/>
      </c>
    </row>
    <row r="27" spans="1:13" s="45" customFormat="1" x14ac:dyDescent="0.25">
      <c r="A27" s="6">
        <f t="shared" si="6"/>
        <v>17</v>
      </c>
      <c r="B27" s="47" t="s">
        <v>49</v>
      </c>
      <c r="C27" s="172" t="s">
        <v>50</v>
      </c>
      <c r="D27" s="173"/>
      <c r="E27" s="72">
        <v>106</v>
      </c>
      <c r="F27" s="48" t="s">
        <v>7</v>
      </c>
      <c r="G27" s="94">
        <v>160.72999999999999</v>
      </c>
      <c r="H27" s="103">
        <f t="shared" si="3"/>
        <v>17037.379999999997</v>
      </c>
      <c r="I27" s="69"/>
      <c r="J27" s="11" t="str">
        <f t="shared" ref="J27" si="17">IF(I27&lt;&gt;"",($E27*I27),"")</f>
        <v/>
      </c>
      <c r="K27" s="69"/>
      <c r="L27" s="11" t="str">
        <f t="shared" ref="L27" si="18">IF(K27&lt;&gt;"",($E27*K27),"")</f>
        <v/>
      </c>
    </row>
    <row r="28" spans="1:13" s="45" customFormat="1" x14ac:dyDescent="0.25">
      <c r="A28" s="6">
        <f t="shared" si="6"/>
        <v>18</v>
      </c>
      <c r="B28" s="47" t="s">
        <v>51</v>
      </c>
      <c r="C28" s="172" t="s">
        <v>15</v>
      </c>
      <c r="D28" s="173"/>
      <c r="E28" s="72">
        <v>136</v>
      </c>
      <c r="F28" s="48" t="s">
        <v>7</v>
      </c>
      <c r="G28" s="94">
        <v>63.19</v>
      </c>
      <c r="H28" s="103">
        <f t="shared" si="3"/>
        <v>8593.84</v>
      </c>
      <c r="I28" s="69"/>
      <c r="J28" s="11" t="str">
        <f t="shared" ref="J28" si="19">IF(I28&lt;&gt;"",($E28*I28),"")</f>
        <v/>
      </c>
      <c r="K28" s="69"/>
      <c r="L28" s="11" t="str">
        <f t="shared" ref="L28" si="20">IF(K28&lt;&gt;"",($E28*K28),"")</f>
        <v/>
      </c>
    </row>
    <row r="29" spans="1:13" s="45" customFormat="1" ht="30.75" customHeight="1" x14ac:dyDescent="0.25">
      <c r="A29" s="6">
        <f t="shared" si="6"/>
        <v>19</v>
      </c>
      <c r="B29" s="47" t="s">
        <v>52</v>
      </c>
      <c r="C29" s="172" t="s">
        <v>16</v>
      </c>
      <c r="D29" s="173"/>
      <c r="E29" s="72">
        <v>35</v>
      </c>
      <c r="F29" s="48" t="s">
        <v>5</v>
      </c>
      <c r="G29" s="94">
        <v>4.87</v>
      </c>
      <c r="H29" s="103">
        <f t="shared" si="3"/>
        <v>170.45000000000002</v>
      </c>
      <c r="I29" s="69"/>
      <c r="J29" s="11" t="str">
        <f t="shared" ref="J29" si="21">IF(I29&lt;&gt;"",($E29*I29),"")</f>
        <v/>
      </c>
      <c r="K29" s="69"/>
      <c r="L29" s="11" t="str">
        <f t="shared" ref="L29" si="22">IF(K29&lt;&gt;"",($E29*K29),"")</f>
        <v/>
      </c>
    </row>
    <row r="30" spans="1:13" ht="31.5" customHeight="1" x14ac:dyDescent="0.25">
      <c r="A30" s="84">
        <v>19.100000000000001</v>
      </c>
      <c r="B30" s="79" t="s">
        <v>104</v>
      </c>
      <c r="C30" s="187" t="s">
        <v>105</v>
      </c>
      <c r="D30" s="188"/>
      <c r="E30" s="80">
        <v>0.27</v>
      </c>
      <c r="F30" s="81" t="s">
        <v>62</v>
      </c>
      <c r="G30" s="95">
        <v>2335.58</v>
      </c>
      <c r="H30" s="107">
        <f>E30*G30</f>
        <v>630.60660000000007</v>
      </c>
      <c r="I30" s="69"/>
      <c r="J30" s="11" t="str">
        <f>IF(I30&lt;&gt;"",($E30*I30),"")</f>
        <v/>
      </c>
      <c r="K30" s="69"/>
      <c r="L30" s="11" t="str">
        <f>IF(K30&lt;&gt;"",($E30*K30),"")</f>
        <v/>
      </c>
      <c r="M30" s="78" t="s">
        <v>106</v>
      </c>
    </row>
    <row r="31" spans="1:13" ht="30.75" customHeight="1" x14ac:dyDescent="0.25">
      <c r="A31" s="6">
        <f>A29+1</f>
        <v>20</v>
      </c>
      <c r="B31" s="47" t="s">
        <v>53</v>
      </c>
      <c r="C31" s="172" t="s">
        <v>54</v>
      </c>
      <c r="D31" s="173"/>
      <c r="E31" s="72">
        <v>14.61</v>
      </c>
      <c r="F31" s="48" t="s">
        <v>62</v>
      </c>
      <c r="G31" s="92">
        <v>5722.67</v>
      </c>
      <c r="H31" s="103">
        <f t="shared" si="3"/>
        <v>83608.208700000003</v>
      </c>
      <c r="I31" s="69"/>
      <c r="J31" s="11" t="str">
        <f t="shared" ref="J31" si="23">IF(I31&lt;&gt;"",($E31*I31),"")</f>
        <v/>
      </c>
      <c r="K31" s="69"/>
      <c r="L31" s="11" t="str">
        <f t="shared" ref="L31" si="24">IF(K31&lt;&gt;"",($E31*K31),"")</f>
        <v/>
      </c>
    </row>
    <row r="32" spans="1:13" ht="31.5" customHeight="1" x14ac:dyDescent="0.25">
      <c r="A32" s="84">
        <v>20.100000000000001</v>
      </c>
      <c r="B32" s="79" t="s">
        <v>107</v>
      </c>
      <c r="C32" s="187" t="s">
        <v>108</v>
      </c>
      <c r="D32" s="188"/>
      <c r="E32" s="80">
        <v>0.06</v>
      </c>
      <c r="F32" s="81" t="s">
        <v>62</v>
      </c>
      <c r="G32" s="95">
        <v>7974.82</v>
      </c>
      <c r="H32" s="107">
        <f>E32*G32</f>
        <v>478.48919999999998</v>
      </c>
      <c r="I32" s="69"/>
      <c r="J32" s="11" t="str">
        <f>IF(I32&lt;&gt;"",($E32*I32),"")</f>
        <v/>
      </c>
      <c r="K32" s="69"/>
      <c r="L32" s="11" t="str">
        <f>IF(K32&lt;&gt;"",($E32*K32),"")</f>
        <v/>
      </c>
      <c r="M32" s="78" t="s">
        <v>106</v>
      </c>
    </row>
    <row r="33" spans="1:13" ht="30" customHeight="1" x14ac:dyDescent="0.25">
      <c r="A33" s="6">
        <f>A31+1</f>
        <v>21</v>
      </c>
      <c r="B33" s="47" t="s">
        <v>55</v>
      </c>
      <c r="C33" s="172" t="s">
        <v>56</v>
      </c>
      <c r="D33" s="173"/>
      <c r="E33" s="72">
        <v>7.05</v>
      </c>
      <c r="F33" s="48" t="s">
        <v>62</v>
      </c>
      <c r="G33" s="92">
        <v>1404.39</v>
      </c>
      <c r="H33" s="103">
        <f t="shared" si="3"/>
        <v>9900.9495000000006</v>
      </c>
      <c r="I33" s="69"/>
      <c r="J33" s="11" t="str">
        <f t="shared" ref="J33" si="25">IF(I33&lt;&gt;"",($E33*I33),"")</f>
        <v/>
      </c>
      <c r="K33" s="69"/>
      <c r="L33" s="11" t="str">
        <f t="shared" ref="L33" si="26">IF(K33&lt;&gt;"",($E33*K33),"")</f>
        <v/>
      </c>
    </row>
    <row r="34" spans="1:13" ht="29.25" customHeight="1" x14ac:dyDescent="0.25">
      <c r="A34" s="6">
        <f t="shared" si="6"/>
        <v>22</v>
      </c>
      <c r="B34" s="47" t="s">
        <v>57</v>
      </c>
      <c r="C34" s="172" t="s">
        <v>58</v>
      </c>
      <c r="D34" s="173"/>
      <c r="E34" s="72">
        <v>6.47</v>
      </c>
      <c r="F34" s="48" t="s">
        <v>62</v>
      </c>
      <c r="G34" s="93">
        <v>5873.04</v>
      </c>
      <c r="H34" s="103">
        <f t="shared" si="3"/>
        <v>37998.568800000001</v>
      </c>
      <c r="I34" s="69"/>
      <c r="J34" s="11" t="str">
        <f t="shared" ref="J34:J35" si="27">IF(I34&lt;&gt;"",($E34*I34),"")</f>
        <v/>
      </c>
      <c r="K34" s="69"/>
      <c r="L34" s="11" t="str">
        <f t="shared" ref="L34:L35" si="28">IF(K34&lt;&gt;"",($E34*K34),"")</f>
        <v/>
      </c>
    </row>
    <row r="35" spans="1:13" ht="15" customHeight="1" x14ac:dyDescent="0.25">
      <c r="A35" s="84">
        <v>22.1</v>
      </c>
      <c r="B35" s="79" t="s">
        <v>150</v>
      </c>
      <c r="C35" s="187" t="s">
        <v>151</v>
      </c>
      <c r="D35" s="188"/>
      <c r="E35" s="80">
        <v>1870</v>
      </c>
      <c r="F35" s="81" t="s">
        <v>8</v>
      </c>
      <c r="G35" s="95">
        <v>13.28</v>
      </c>
      <c r="H35" s="107">
        <f t="shared" si="3"/>
        <v>24833.599999999999</v>
      </c>
      <c r="I35" s="69"/>
      <c r="J35" s="11" t="str">
        <f t="shared" si="27"/>
        <v/>
      </c>
      <c r="K35" s="69"/>
      <c r="L35" s="11" t="str">
        <f t="shared" si="28"/>
        <v/>
      </c>
      <c r="M35" s="78" t="s">
        <v>106</v>
      </c>
    </row>
    <row r="36" spans="1:13" ht="15" customHeight="1" x14ac:dyDescent="0.25">
      <c r="A36" s="127">
        <v>23</v>
      </c>
      <c r="B36" s="124" t="s">
        <v>59</v>
      </c>
      <c r="C36" s="191" t="s">
        <v>60</v>
      </c>
      <c r="D36" s="192"/>
      <c r="E36" s="128">
        <v>3365</v>
      </c>
      <c r="F36" s="77" t="s">
        <v>5</v>
      </c>
      <c r="G36" s="125">
        <v>11.58</v>
      </c>
      <c r="H36" s="126">
        <f t="shared" si="3"/>
        <v>38966.699999999997</v>
      </c>
      <c r="I36" s="130"/>
      <c r="J36" s="11" t="str">
        <f t="shared" ref="J36" si="29">IF(I36&lt;&gt;"",($E36*I36),"")</f>
        <v/>
      </c>
      <c r="K36" s="130"/>
      <c r="L36" s="11" t="str">
        <f t="shared" ref="L36:L37" si="30">IF(K36&lt;&gt;"",($E36*K36),"")</f>
        <v/>
      </c>
      <c r="M36" s="78" t="s">
        <v>149</v>
      </c>
    </row>
    <row r="37" spans="1:13" ht="15" customHeight="1" x14ac:dyDescent="0.25">
      <c r="A37" s="127">
        <v>24</v>
      </c>
      <c r="B37" s="124" t="s">
        <v>59</v>
      </c>
      <c r="C37" s="191" t="s">
        <v>61</v>
      </c>
      <c r="D37" s="192"/>
      <c r="E37" s="128">
        <v>880</v>
      </c>
      <c r="F37" s="77" t="s">
        <v>5</v>
      </c>
      <c r="G37" s="125">
        <v>11.58</v>
      </c>
      <c r="H37" s="126">
        <f t="shared" si="3"/>
        <v>10190.4</v>
      </c>
      <c r="I37" s="130"/>
      <c r="J37" s="11" t="str">
        <f t="shared" ref="J37" si="31">IF(I37&lt;&gt;"",($E37*I37),"")</f>
        <v/>
      </c>
      <c r="K37" s="130"/>
      <c r="L37" s="11" t="str">
        <f t="shared" si="30"/>
        <v/>
      </c>
      <c r="M37" s="78" t="s">
        <v>149</v>
      </c>
    </row>
    <row r="38" spans="1:13" x14ac:dyDescent="0.25">
      <c r="A38" s="30"/>
      <c r="B38" s="31"/>
      <c r="C38" s="179" t="s">
        <v>38</v>
      </c>
      <c r="D38" s="180"/>
      <c r="E38" s="180"/>
      <c r="F38" s="180"/>
      <c r="G38" s="91"/>
      <c r="H38" s="15">
        <f>IF(G21&lt;&gt;"",SUM(H21:H35),"")</f>
        <v>259512.80009999999</v>
      </c>
      <c r="I38" s="66"/>
      <c r="J38" s="15" t="str">
        <f>IF(I21&lt;&gt;"",SUM(J21:J37),"")</f>
        <v/>
      </c>
      <c r="K38" s="14"/>
      <c r="L38" s="15" t="str">
        <f>IF(K21&lt;&gt;"",SUM(L21:L37),"")</f>
        <v/>
      </c>
    </row>
    <row r="39" spans="1:13" s="45" customFormat="1" ht="29.25" x14ac:dyDescent="0.25">
      <c r="A39" s="50"/>
      <c r="B39" s="68" t="s">
        <v>78</v>
      </c>
      <c r="C39" s="185" t="s">
        <v>63</v>
      </c>
      <c r="D39" s="186"/>
      <c r="E39" s="186"/>
      <c r="F39" s="186"/>
      <c r="G39" s="89"/>
      <c r="H39" s="106"/>
      <c r="I39" s="28"/>
      <c r="J39" s="16"/>
      <c r="K39" s="49"/>
      <c r="L39" s="16"/>
    </row>
    <row r="40" spans="1:13" s="45" customFormat="1" x14ac:dyDescent="0.25">
      <c r="A40" s="55"/>
      <c r="B40" s="58" t="s">
        <v>79</v>
      </c>
      <c r="C40" s="189" t="s">
        <v>66</v>
      </c>
      <c r="D40" s="190"/>
      <c r="E40" s="190"/>
      <c r="F40" s="190"/>
      <c r="G40" s="96"/>
      <c r="H40" s="108"/>
      <c r="I40" s="65"/>
      <c r="J40" s="53"/>
      <c r="K40" s="52"/>
      <c r="L40" s="53"/>
    </row>
    <row r="41" spans="1:13" s="45" customFormat="1" x14ac:dyDescent="0.25">
      <c r="A41" s="18">
        <v>25</v>
      </c>
      <c r="B41" s="6" t="s">
        <v>80</v>
      </c>
      <c r="C41" s="177" t="s">
        <v>67</v>
      </c>
      <c r="D41" s="178"/>
      <c r="E41" s="73">
        <v>2</v>
      </c>
      <c r="F41" s="48" t="s">
        <v>7</v>
      </c>
      <c r="G41" s="97">
        <v>1000</v>
      </c>
      <c r="H41" s="103">
        <f t="shared" ref="H41:H44" si="32">E41*G41</f>
        <v>2000</v>
      </c>
      <c r="I41" s="69"/>
      <c r="J41" s="11" t="str">
        <f t="shared" ref="J41:L44" si="33">IF(I41&lt;&gt;"",($E41*I41),"")</f>
        <v/>
      </c>
      <c r="K41" s="69"/>
      <c r="L41" s="11" t="str">
        <f t="shared" si="33"/>
        <v/>
      </c>
    </row>
    <row r="42" spans="1:13" s="45" customFormat="1" x14ac:dyDescent="0.25">
      <c r="A42" s="6">
        <f t="shared" ref="A42:A44" si="34">A41+1</f>
        <v>26</v>
      </c>
      <c r="B42" s="6" t="s">
        <v>81</v>
      </c>
      <c r="C42" s="177" t="s">
        <v>68</v>
      </c>
      <c r="D42" s="178"/>
      <c r="E42" s="73">
        <v>5</v>
      </c>
      <c r="F42" s="48" t="s">
        <v>7</v>
      </c>
      <c r="G42" s="97">
        <v>1300</v>
      </c>
      <c r="H42" s="103">
        <f t="shared" si="32"/>
        <v>6500</v>
      </c>
      <c r="I42" s="69"/>
      <c r="J42" s="11" t="str">
        <f t="shared" si="33"/>
        <v/>
      </c>
      <c r="K42" s="69"/>
      <c r="L42" s="11" t="str">
        <f t="shared" si="33"/>
        <v/>
      </c>
    </row>
    <row r="43" spans="1:13" s="45" customFormat="1" x14ac:dyDescent="0.25">
      <c r="A43" s="6">
        <f t="shared" si="34"/>
        <v>27</v>
      </c>
      <c r="B43" s="6" t="s">
        <v>82</v>
      </c>
      <c r="C43" s="177" t="s">
        <v>69</v>
      </c>
      <c r="D43" s="178"/>
      <c r="E43" s="73">
        <v>1</v>
      </c>
      <c r="F43" s="48" t="s">
        <v>7</v>
      </c>
      <c r="G43" s="97">
        <v>8000</v>
      </c>
      <c r="H43" s="103">
        <f t="shared" si="32"/>
        <v>8000</v>
      </c>
      <c r="I43" s="69"/>
      <c r="J43" s="11" t="str">
        <f t="shared" si="33"/>
        <v/>
      </c>
      <c r="K43" s="69"/>
      <c r="L43" s="11" t="str">
        <f t="shared" si="33"/>
        <v/>
      </c>
    </row>
    <row r="44" spans="1:13" s="45" customFormat="1" x14ac:dyDescent="0.25">
      <c r="A44" s="6">
        <f t="shared" si="34"/>
        <v>28</v>
      </c>
      <c r="B44" s="6" t="s">
        <v>83</v>
      </c>
      <c r="C44" s="177" t="s">
        <v>70</v>
      </c>
      <c r="D44" s="178"/>
      <c r="E44" s="73">
        <v>1</v>
      </c>
      <c r="F44" s="48" t="s">
        <v>7</v>
      </c>
      <c r="G44" s="97">
        <v>10000</v>
      </c>
      <c r="H44" s="103">
        <f t="shared" si="32"/>
        <v>10000</v>
      </c>
      <c r="I44" s="69"/>
      <c r="J44" s="11" t="str">
        <f t="shared" si="33"/>
        <v/>
      </c>
      <c r="K44" s="69"/>
      <c r="L44" s="11" t="str">
        <f t="shared" si="33"/>
        <v/>
      </c>
    </row>
    <row r="45" spans="1:13" s="45" customFormat="1" x14ac:dyDescent="0.25">
      <c r="A45" s="55"/>
      <c r="B45" s="58" t="s">
        <v>84</v>
      </c>
      <c r="C45" s="189" t="s">
        <v>71</v>
      </c>
      <c r="D45" s="190"/>
      <c r="E45" s="190"/>
      <c r="F45" s="190"/>
      <c r="G45" s="96"/>
      <c r="H45" s="108"/>
      <c r="I45" s="65"/>
      <c r="J45" s="53"/>
      <c r="K45" s="52"/>
      <c r="L45" s="64" t="s">
        <v>77</v>
      </c>
    </row>
    <row r="46" spans="1:13" s="45" customFormat="1" x14ac:dyDescent="0.25">
      <c r="A46" s="18">
        <v>29</v>
      </c>
      <c r="B46" s="6" t="s">
        <v>85</v>
      </c>
      <c r="C46" s="177" t="s">
        <v>72</v>
      </c>
      <c r="D46" s="178"/>
      <c r="E46" s="73">
        <v>1</v>
      </c>
      <c r="F46" s="48" t="s">
        <v>7</v>
      </c>
      <c r="G46" s="97">
        <v>1000</v>
      </c>
      <c r="H46" s="103">
        <f t="shared" ref="H46:H47" si="35">E46*G46</f>
        <v>1000</v>
      </c>
      <c r="I46" s="69"/>
      <c r="J46" s="11" t="str">
        <f t="shared" ref="J46:J47" si="36">IF(I46&lt;&gt;"",($E46*I46),"")</f>
        <v/>
      </c>
      <c r="K46" s="69"/>
      <c r="L46" s="11" t="str">
        <f t="shared" ref="L46" si="37">IF(K46&lt;&gt;"",($E46*K46),"")</f>
        <v/>
      </c>
    </row>
    <row r="47" spans="1:13" s="45" customFormat="1" x14ac:dyDescent="0.25">
      <c r="A47" s="6">
        <f t="shared" ref="A47" si="38">A46+1</f>
        <v>30</v>
      </c>
      <c r="B47" s="57" t="s">
        <v>86</v>
      </c>
      <c r="C47" s="177" t="s">
        <v>73</v>
      </c>
      <c r="D47" s="178"/>
      <c r="E47" s="73">
        <v>2</v>
      </c>
      <c r="F47" s="48" t="s">
        <v>7</v>
      </c>
      <c r="G47" s="97">
        <v>15000</v>
      </c>
      <c r="H47" s="103">
        <f t="shared" si="35"/>
        <v>30000</v>
      </c>
      <c r="I47" s="69"/>
      <c r="J47" s="11" t="str">
        <f t="shared" si="36"/>
        <v/>
      </c>
      <c r="K47" s="69"/>
      <c r="L47" s="11" t="str">
        <f t="shared" ref="L47" si="39">IF(K47&lt;&gt;"",($E47*K47),"")</f>
        <v/>
      </c>
    </row>
    <row r="48" spans="1:13" s="45" customFormat="1" x14ac:dyDescent="0.25">
      <c r="A48" s="86"/>
      <c r="B48" s="87"/>
      <c r="C48" s="179" t="s">
        <v>65</v>
      </c>
      <c r="D48" s="180"/>
      <c r="E48" s="180"/>
      <c r="F48" s="180"/>
      <c r="G48" s="98"/>
      <c r="H48" s="15">
        <f>IF(G41&lt;&gt;"",SUM(H41:H47),"")</f>
        <v>57500</v>
      </c>
      <c r="I48" s="132"/>
      <c r="J48" s="15" t="str">
        <f>IF(I41&lt;&gt;"",SUM(J41:J47),"")</f>
        <v/>
      </c>
      <c r="K48" s="131"/>
      <c r="L48" s="15" t="str">
        <f>IF(K41&lt;&gt;"",SUM(L41:L47),"")</f>
        <v/>
      </c>
    </row>
    <row r="49" spans="1:13" s="45" customFormat="1" ht="29.25" x14ac:dyDescent="0.25">
      <c r="A49" s="111"/>
      <c r="B49" s="112" t="s">
        <v>78</v>
      </c>
      <c r="C49" s="181" t="s">
        <v>114</v>
      </c>
      <c r="D49" s="182"/>
      <c r="E49" s="182"/>
      <c r="F49" s="182"/>
      <c r="G49" s="113"/>
      <c r="H49" s="114"/>
      <c r="I49" s="28"/>
      <c r="J49" s="16"/>
      <c r="K49" s="49"/>
      <c r="L49" s="16"/>
      <c r="M49" s="78" t="s">
        <v>106</v>
      </c>
    </row>
    <row r="50" spans="1:13" s="45" customFormat="1" x14ac:dyDescent="0.25">
      <c r="A50" s="115">
        <v>31</v>
      </c>
      <c r="B50" s="116" t="s">
        <v>112</v>
      </c>
      <c r="C50" s="183" t="s">
        <v>113</v>
      </c>
      <c r="D50" s="184"/>
      <c r="E50" s="117">
        <v>7905</v>
      </c>
      <c r="F50" s="118" t="s">
        <v>5</v>
      </c>
      <c r="G50" s="119">
        <v>16.420000000000002</v>
      </c>
      <c r="H50" s="107">
        <f t="shared" ref="H50:H65" si="40">E50*G50</f>
        <v>129800.10000000002</v>
      </c>
      <c r="I50" s="69"/>
      <c r="J50" s="11" t="str">
        <f t="shared" ref="J50:J65" si="41">IF(I50&lt;&gt;"",($E50*I50),"")</f>
        <v/>
      </c>
      <c r="K50" s="69"/>
      <c r="L50" s="11" t="str">
        <f t="shared" ref="L50:L65" si="42">IF(K50&lt;&gt;"",($E50*K50),"")</f>
        <v/>
      </c>
      <c r="M50" s="78" t="s">
        <v>106</v>
      </c>
    </row>
    <row r="51" spans="1:13" s="45" customFormat="1" x14ac:dyDescent="0.25">
      <c r="A51" s="115">
        <f t="shared" ref="A51:A65" si="43">A50+1</f>
        <v>32</v>
      </c>
      <c r="B51" s="116" t="s">
        <v>115</v>
      </c>
      <c r="C51" s="183" t="s">
        <v>116</v>
      </c>
      <c r="D51" s="184"/>
      <c r="E51" s="117">
        <v>2195</v>
      </c>
      <c r="F51" s="118" t="s">
        <v>5</v>
      </c>
      <c r="G51" s="119">
        <v>33.33</v>
      </c>
      <c r="H51" s="107">
        <f t="shared" si="40"/>
        <v>73159.349999999991</v>
      </c>
      <c r="I51" s="69"/>
      <c r="J51" s="11" t="str">
        <f t="shared" si="41"/>
        <v/>
      </c>
      <c r="K51" s="69"/>
      <c r="L51" s="11" t="str">
        <f t="shared" si="42"/>
        <v/>
      </c>
      <c r="M51" s="78" t="s">
        <v>106</v>
      </c>
    </row>
    <row r="52" spans="1:13" s="45" customFormat="1" x14ac:dyDescent="0.25">
      <c r="A52" s="115">
        <f t="shared" si="43"/>
        <v>33</v>
      </c>
      <c r="B52" s="116" t="s">
        <v>117</v>
      </c>
      <c r="C52" s="183" t="s">
        <v>118</v>
      </c>
      <c r="D52" s="184"/>
      <c r="E52" s="117">
        <v>70</v>
      </c>
      <c r="F52" s="118" t="s">
        <v>5</v>
      </c>
      <c r="G52" s="119">
        <v>40</v>
      </c>
      <c r="H52" s="107">
        <f t="shared" si="40"/>
        <v>2800</v>
      </c>
      <c r="I52" s="69"/>
      <c r="J52" s="11" t="str">
        <f t="shared" si="41"/>
        <v/>
      </c>
      <c r="K52" s="69"/>
      <c r="L52" s="11" t="str">
        <f t="shared" si="42"/>
        <v/>
      </c>
      <c r="M52" s="78" t="s">
        <v>106</v>
      </c>
    </row>
    <row r="53" spans="1:13" s="45" customFormat="1" x14ac:dyDescent="0.25">
      <c r="A53" s="115">
        <f t="shared" si="43"/>
        <v>34</v>
      </c>
      <c r="B53" s="116" t="s">
        <v>119</v>
      </c>
      <c r="C53" s="183" t="s">
        <v>120</v>
      </c>
      <c r="D53" s="184"/>
      <c r="E53" s="117">
        <v>19005</v>
      </c>
      <c r="F53" s="118" t="s">
        <v>5</v>
      </c>
      <c r="G53" s="119">
        <v>8.51</v>
      </c>
      <c r="H53" s="107">
        <f t="shared" si="40"/>
        <v>161732.54999999999</v>
      </c>
      <c r="I53" s="69"/>
      <c r="J53" s="11" t="str">
        <f t="shared" si="41"/>
        <v/>
      </c>
      <c r="K53" s="69"/>
      <c r="L53" s="11" t="str">
        <f t="shared" si="42"/>
        <v/>
      </c>
      <c r="M53" s="78" t="s">
        <v>106</v>
      </c>
    </row>
    <row r="54" spans="1:13" s="45" customFormat="1" x14ac:dyDescent="0.25">
      <c r="A54" s="115">
        <f t="shared" si="43"/>
        <v>35</v>
      </c>
      <c r="B54" s="116" t="s">
        <v>121</v>
      </c>
      <c r="C54" s="183" t="s">
        <v>122</v>
      </c>
      <c r="D54" s="184"/>
      <c r="E54" s="117">
        <v>38</v>
      </c>
      <c r="F54" s="118" t="s">
        <v>7</v>
      </c>
      <c r="G54" s="119">
        <v>1081.05</v>
      </c>
      <c r="H54" s="107">
        <f t="shared" si="40"/>
        <v>41079.9</v>
      </c>
      <c r="I54" s="69"/>
      <c r="J54" s="11" t="str">
        <f t="shared" si="41"/>
        <v/>
      </c>
      <c r="K54" s="69"/>
      <c r="L54" s="11" t="str">
        <f t="shared" si="42"/>
        <v/>
      </c>
      <c r="M54" s="78" t="s">
        <v>106</v>
      </c>
    </row>
    <row r="55" spans="1:13" s="45" customFormat="1" x14ac:dyDescent="0.25">
      <c r="A55" s="115">
        <f t="shared" si="43"/>
        <v>36</v>
      </c>
      <c r="B55" s="116" t="s">
        <v>123</v>
      </c>
      <c r="C55" s="183" t="s">
        <v>124</v>
      </c>
      <c r="D55" s="184"/>
      <c r="E55" s="117">
        <v>7</v>
      </c>
      <c r="F55" s="118" t="s">
        <v>7</v>
      </c>
      <c r="G55" s="119">
        <v>7660.62</v>
      </c>
      <c r="H55" s="107">
        <f t="shared" si="40"/>
        <v>53624.34</v>
      </c>
      <c r="I55" s="69"/>
      <c r="J55" s="11" t="str">
        <f t="shared" si="41"/>
        <v/>
      </c>
      <c r="K55" s="69"/>
      <c r="L55" s="11" t="str">
        <f t="shared" si="42"/>
        <v/>
      </c>
      <c r="M55" s="78" t="s">
        <v>106</v>
      </c>
    </row>
    <row r="56" spans="1:13" s="45" customFormat="1" ht="30" customHeight="1" x14ac:dyDescent="0.25">
      <c r="A56" s="115">
        <f t="shared" si="43"/>
        <v>37</v>
      </c>
      <c r="B56" s="116" t="s">
        <v>125</v>
      </c>
      <c r="C56" s="193" t="s">
        <v>126</v>
      </c>
      <c r="D56" s="194"/>
      <c r="E56" s="117">
        <v>8</v>
      </c>
      <c r="F56" s="118" t="s">
        <v>7</v>
      </c>
      <c r="G56" s="119">
        <v>8851.66</v>
      </c>
      <c r="H56" s="107">
        <f t="shared" si="40"/>
        <v>70813.279999999999</v>
      </c>
      <c r="I56" s="69"/>
      <c r="J56" s="11" t="str">
        <f t="shared" si="41"/>
        <v/>
      </c>
      <c r="K56" s="69"/>
      <c r="L56" s="11" t="str">
        <f t="shared" si="42"/>
        <v/>
      </c>
      <c r="M56" s="78" t="s">
        <v>106</v>
      </c>
    </row>
    <row r="57" spans="1:13" s="45" customFormat="1" ht="30" customHeight="1" x14ac:dyDescent="0.25">
      <c r="A57" s="115">
        <f t="shared" si="43"/>
        <v>38</v>
      </c>
      <c r="B57" s="116" t="s">
        <v>127</v>
      </c>
      <c r="C57" s="193" t="s">
        <v>128</v>
      </c>
      <c r="D57" s="194"/>
      <c r="E57" s="117">
        <v>36</v>
      </c>
      <c r="F57" s="118" t="s">
        <v>7</v>
      </c>
      <c r="G57" s="119">
        <v>10070.280000000001</v>
      </c>
      <c r="H57" s="107">
        <f t="shared" si="40"/>
        <v>362530.08</v>
      </c>
      <c r="I57" s="69"/>
      <c r="J57" s="11" t="str">
        <f t="shared" si="41"/>
        <v/>
      </c>
      <c r="K57" s="69"/>
      <c r="L57" s="11" t="str">
        <f t="shared" si="42"/>
        <v/>
      </c>
      <c r="M57" s="78" t="s">
        <v>106</v>
      </c>
    </row>
    <row r="58" spans="1:13" s="45" customFormat="1" x14ac:dyDescent="0.25">
      <c r="A58" s="115">
        <f t="shared" si="43"/>
        <v>39</v>
      </c>
      <c r="B58" s="116" t="s">
        <v>129</v>
      </c>
      <c r="C58" s="183" t="s">
        <v>130</v>
      </c>
      <c r="D58" s="184"/>
      <c r="E58" s="117">
        <v>2</v>
      </c>
      <c r="F58" s="118" t="s">
        <v>7</v>
      </c>
      <c r="G58" s="119">
        <v>624.24</v>
      </c>
      <c r="H58" s="107">
        <f t="shared" si="40"/>
        <v>1248.48</v>
      </c>
      <c r="I58" s="69"/>
      <c r="J58" s="11" t="str">
        <f t="shared" si="41"/>
        <v/>
      </c>
      <c r="K58" s="69"/>
      <c r="L58" s="11" t="str">
        <f t="shared" si="42"/>
        <v/>
      </c>
      <c r="M58" s="78" t="s">
        <v>106</v>
      </c>
    </row>
    <row r="59" spans="1:13" s="45" customFormat="1" x14ac:dyDescent="0.25">
      <c r="A59" s="115">
        <f t="shared" si="43"/>
        <v>40</v>
      </c>
      <c r="B59" s="116" t="s">
        <v>131</v>
      </c>
      <c r="C59" s="183" t="s">
        <v>132</v>
      </c>
      <c r="D59" s="184"/>
      <c r="E59" s="117">
        <v>4</v>
      </c>
      <c r="F59" s="118" t="s">
        <v>7</v>
      </c>
      <c r="G59" s="119">
        <v>14250</v>
      </c>
      <c r="H59" s="107">
        <f t="shared" si="40"/>
        <v>57000</v>
      </c>
      <c r="I59" s="69"/>
      <c r="J59" s="11" t="str">
        <f t="shared" si="41"/>
        <v/>
      </c>
      <c r="K59" s="69"/>
      <c r="L59" s="11" t="str">
        <f t="shared" si="42"/>
        <v/>
      </c>
      <c r="M59" s="78" t="s">
        <v>106</v>
      </c>
    </row>
    <row r="60" spans="1:13" s="45" customFormat="1" ht="30" customHeight="1" x14ac:dyDescent="0.25">
      <c r="A60" s="115">
        <f t="shared" si="43"/>
        <v>41</v>
      </c>
      <c r="B60" s="116" t="s">
        <v>133</v>
      </c>
      <c r="C60" s="193" t="s">
        <v>134</v>
      </c>
      <c r="D60" s="194"/>
      <c r="E60" s="117">
        <v>7</v>
      </c>
      <c r="F60" s="118" t="s">
        <v>7</v>
      </c>
      <c r="G60" s="119">
        <v>2200</v>
      </c>
      <c r="H60" s="107">
        <f t="shared" si="40"/>
        <v>15400</v>
      </c>
      <c r="I60" s="69"/>
      <c r="J60" s="11" t="str">
        <f t="shared" si="41"/>
        <v/>
      </c>
      <c r="K60" s="69"/>
      <c r="L60" s="11" t="str">
        <f t="shared" si="42"/>
        <v/>
      </c>
      <c r="M60" s="78" t="s">
        <v>106</v>
      </c>
    </row>
    <row r="61" spans="1:13" s="45" customFormat="1" ht="30" customHeight="1" x14ac:dyDescent="0.25">
      <c r="A61" s="115">
        <f t="shared" si="43"/>
        <v>42</v>
      </c>
      <c r="B61" s="116" t="s">
        <v>135</v>
      </c>
      <c r="C61" s="193" t="s">
        <v>136</v>
      </c>
      <c r="D61" s="194"/>
      <c r="E61" s="117">
        <v>4</v>
      </c>
      <c r="F61" s="118" t="s">
        <v>7</v>
      </c>
      <c r="G61" s="119">
        <v>7382.87</v>
      </c>
      <c r="H61" s="107">
        <f t="shared" si="40"/>
        <v>29531.48</v>
      </c>
      <c r="I61" s="69"/>
      <c r="J61" s="11" t="str">
        <f t="shared" si="41"/>
        <v/>
      </c>
      <c r="K61" s="69"/>
      <c r="L61" s="11" t="str">
        <f t="shared" si="42"/>
        <v/>
      </c>
      <c r="M61" s="78" t="s">
        <v>106</v>
      </c>
    </row>
    <row r="62" spans="1:13" s="45" customFormat="1" x14ac:dyDescent="0.25">
      <c r="A62" s="115">
        <f t="shared" si="43"/>
        <v>43</v>
      </c>
      <c r="B62" s="116" t="s">
        <v>137</v>
      </c>
      <c r="C62" s="183" t="s">
        <v>138</v>
      </c>
      <c r="D62" s="184"/>
      <c r="E62" s="117">
        <v>4</v>
      </c>
      <c r="F62" s="118" t="s">
        <v>7</v>
      </c>
      <c r="G62" s="119">
        <v>5129.37</v>
      </c>
      <c r="H62" s="107">
        <f t="shared" si="40"/>
        <v>20517.48</v>
      </c>
      <c r="I62" s="69"/>
      <c r="J62" s="11" t="str">
        <f t="shared" si="41"/>
        <v/>
      </c>
      <c r="K62" s="69"/>
      <c r="L62" s="11" t="str">
        <f t="shared" si="42"/>
        <v/>
      </c>
      <c r="M62" s="78" t="s">
        <v>106</v>
      </c>
    </row>
    <row r="63" spans="1:13" s="45" customFormat="1" ht="30" customHeight="1" x14ac:dyDescent="0.25">
      <c r="A63" s="115">
        <f t="shared" si="43"/>
        <v>44</v>
      </c>
      <c r="B63" s="116" t="s">
        <v>139</v>
      </c>
      <c r="C63" s="193" t="s">
        <v>140</v>
      </c>
      <c r="D63" s="194"/>
      <c r="E63" s="117">
        <v>4</v>
      </c>
      <c r="F63" s="118" t="s">
        <v>7</v>
      </c>
      <c r="G63" s="119">
        <v>7695.41</v>
      </c>
      <c r="H63" s="107">
        <f t="shared" si="40"/>
        <v>30781.64</v>
      </c>
      <c r="I63" s="69"/>
      <c r="J63" s="11" t="str">
        <f t="shared" si="41"/>
        <v/>
      </c>
      <c r="K63" s="69"/>
      <c r="L63" s="11" t="str">
        <f t="shared" si="42"/>
        <v/>
      </c>
      <c r="M63" s="78" t="s">
        <v>106</v>
      </c>
    </row>
    <row r="64" spans="1:13" s="45" customFormat="1" x14ac:dyDescent="0.25">
      <c r="A64" s="115">
        <f t="shared" si="43"/>
        <v>45</v>
      </c>
      <c r="B64" s="116" t="s">
        <v>141</v>
      </c>
      <c r="C64" s="183" t="s">
        <v>142</v>
      </c>
      <c r="D64" s="184"/>
      <c r="E64" s="117">
        <v>4</v>
      </c>
      <c r="F64" s="118" t="s">
        <v>7</v>
      </c>
      <c r="G64" s="119">
        <v>6809.57</v>
      </c>
      <c r="H64" s="107">
        <f t="shared" si="40"/>
        <v>27238.28</v>
      </c>
      <c r="I64" s="69"/>
      <c r="J64" s="11" t="str">
        <f t="shared" si="41"/>
        <v/>
      </c>
      <c r="K64" s="69"/>
      <c r="L64" s="11" t="str">
        <f t="shared" si="42"/>
        <v/>
      </c>
      <c r="M64" s="78" t="s">
        <v>106</v>
      </c>
    </row>
    <row r="65" spans="1:13" s="45" customFormat="1" x14ac:dyDescent="0.25">
      <c r="A65" s="115">
        <f t="shared" si="43"/>
        <v>46</v>
      </c>
      <c r="B65" s="116" t="s">
        <v>143</v>
      </c>
      <c r="C65" s="183" t="s">
        <v>144</v>
      </c>
      <c r="D65" s="184"/>
      <c r="E65" s="117">
        <v>11</v>
      </c>
      <c r="F65" s="118" t="s">
        <v>10</v>
      </c>
      <c r="G65" s="119">
        <v>3935.28</v>
      </c>
      <c r="H65" s="107">
        <f t="shared" si="40"/>
        <v>43288.08</v>
      </c>
      <c r="I65" s="69"/>
      <c r="J65" s="11" t="str">
        <f t="shared" si="41"/>
        <v/>
      </c>
      <c r="K65" s="69"/>
      <c r="L65" s="11" t="str">
        <f t="shared" si="42"/>
        <v/>
      </c>
      <c r="M65" s="78" t="s">
        <v>106</v>
      </c>
    </row>
    <row r="66" spans="1:13" x14ac:dyDescent="0.25">
      <c r="A66" s="30"/>
      <c r="B66" s="31"/>
      <c r="C66" s="199" t="s">
        <v>145</v>
      </c>
      <c r="D66" s="200"/>
      <c r="E66" s="200"/>
      <c r="F66" s="200"/>
      <c r="G66" s="91"/>
      <c r="H66" s="15">
        <f>IF(G50&lt;&gt;"",SUM(H50:H65),"")</f>
        <v>1120545.04</v>
      </c>
      <c r="I66" s="66"/>
      <c r="J66" s="15" t="str">
        <f>IF(I50&lt;&gt;"",SUM(J50:J65),"")</f>
        <v/>
      </c>
      <c r="K66" s="14"/>
      <c r="L66" s="15" t="str">
        <f>IF(K50&lt;&gt;"",SUM(L50:L65),"")</f>
        <v/>
      </c>
      <c r="M66" s="78" t="s">
        <v>106</v>
      </c>
    </row>
    <row r="67" spans="1:13" ht="30.75" customHeight="1" x14ac:dyDescent="0.25">
      <c r="A67" s="30"/>
      <c r="B67" s="31"/>
      <c r="C67" s="197" t="s">
        <v>146</v>
      </c>
      <c r="D67" s="198"/>
      <c r="E67" s="198"/>
      <c r="F67" s="198"/>
      <c r="G67" s="99"/>
      <c r="H67" s="15">
        <f>IF(G7&lt;&gt;"",SUM(H9+H19+H38+H48+H66),"")</f>
        <v>8239834.4066624995</v>
      </c>
      <c r="I67" s="67"/>
      <c r="J67" s="15" t="str">
        <f>IF(I7&lt;&gt;"",SUM(J9+J19+J38+J48+J66),"")</f>
        <v/>
      </c>
      <c r="K67" s="32"/>
      <c r="L67" s="15" t="str">
        <f>IF(K7&lt;&gt;"",SUM(L9+L19+L38+L48+L66),"")</f>
        <v/>
      </c>
      <c r="M67" s="78" t="s">
        <v>103</v>
      </c>
    </row>
    <row r="68" spans="1:13" x14ac:dyDescent="0.25">
      <c r="A68" s="33"/>
      <c r="B68" s="34"/>
      <c r="C68" s="195" t="s">
        <v>97</v>
      </c>
      <c r="D68" s="196"/>
      <c r="E68" s="120"/>
      <c r="F68" s="35">
        <v>0.1</v>
      </c>
      <c r="G68" s="35"/>
      <c r="H68" s="109">
        <f>H67*0.1</f>
        <v>823983.44066624995</v>
      </c>
      <c r="I68" s="36"/>
      <c r="J68" s="37" t="str">
        <f>IF(I7&lt;&gt;"",J67*$F68,"")</f>
        <v/>
      </c>
      <c r="K68" s="36"/>
      <c r="L68" s="37" t="str">
        <f>IF(K7&lt;&gt;"",L67*$F68,"")</f>
        <v/>
      </c>
    </row>
    <row r="69" spans="1:13" ht="15" customHeight="1" x14ac:dyDescent="0.25">
      <c r="A69" s="38"/>
      <c r="B69" s="54"/>
      <c r="C69" s="175" t="s">
        <v>64</v>
      </c>
      <c r="D69" s="176"/>
      <c r="E69" s="176"/>
      <c r="F69" s="176"/>
      <c r="G69" s="100"/>
      <c r="H69" s="110">
        <f>SUM(H67:H68)</f>
        <v>9063817.8473287486</v>
      </c>
      <c r="I69" s="40"/>
      <c r="J69" s="40" t="str">
        <f>IF(I7&lt;&gt;"",SUM(J67:J68),"")</f>
        <v/>
      </c>
      <c r="K69" s="39"/>
      <c r="L69" s="40" t="str">
        <f>IF(K7&lt;&gt;"",SUM(L67:L68),"")</f>
        <v/>
      </c>
    </row>
    <row r="71" spans="1:13" x14ac:dyDescent="0.25">
      <c r="A71" s="174" t="s">
        <v>74</v>
      </c>
      <c r="B71" s="174"/>
      <c r="C71" s="174"/>
      <c r="D71" s="174"/>
    </row>
    <row r="72" spans="1:13" ht="15.75" x14ac:dyDescent="0.25">
      <c r="A72" s="63"/>
      <c r="B72" s="63"/>
      <c r="C72" s="63"/>
    </row>
    <row r="73" spans="1:13" ht="15.75" x14ac:dyDescent="0.25">
      <c r="A73" s="63"/>
      <c r="B73" s="63"/>
      <c r="C73" s="63"/>
    </row>
    <row r="74" spans="1:13" x14ac:dyDescent="0.25">
      <c r="A74" s="174" t="s">
        <v>75</v>
      </c>
      <c r="B74" s="174"/>
      <c r="C74" s="174"/>
      <c r="D74" s="174"/>
    </row>
  </sheetData>
  <sheetProtection algorithmName="SHA-512" hashValue="w9sdXJG1P6KpR8UGJjUqbOh9DUOUZ1k7+aVbCLxGVZP65gRrfTH7sBGMeIdxjKcYACJoxwAZK7NV9rHKweFp6g==" saltValue="lXQEAb8cdHGA/kj1StpVpA==" spinCount="100000" sheet="1" selectLockedCells="1"/>
  <mergeCells count="71">
    <mergeCell ref="C56:D56"/>
    <mergeCell ref="C55:D55"/>
    <mergeCell ref="C67:F67"/>
    <mergeCell ref="C66:F66"/>
    <mergeCell ref="C45:F45"/>
    <mergeCell ref="C47:D47"/>
    <mergeCell ref="C46:D46"/>
    <mergeCell ref="C54:D54"/>
    <mergeCell ref="C53:D53"/>
    <mergeCell ref="C61:D61"/>
    <mergeCell ref="C60:D60"/>
    <mergeCell ref="C59:D59"/>
    <mergeCell ref="C58:D58"/>
    <mergeCell ref="C57:D57"/>
    <mergeCell ref="C50:D50"/>
    <mergeCell ref="A71:D71"/>
    <mergeCell ref="C64:D64"/>
    <mergeCell ref="C65:D65"/>
    <mergeCell ref="C63:D63"/>
    <mergeCell ref="C62:D62"/>
    <mergeCell ref="C68:D68"/>
    <mergeCell ref="C39:F39"/>
    <mergeCell ref="C38:F38"/>
    <mergeCell ref="C41:D41"/>
    <mergeCell ref="C30:D30"/>
    <mergeCell ref="C40:F40"/>
    <mergeCell ref="C32:D32"/>
    <mergeCell ref="C33:D33"/>
    <mergeCell ref="C34:D34"/>
    <mergeCell ref="C37:D37"/>
    <mergeCell ref="C36:D36"/>
    <mergeCell ref="C35:D35"/>
    <mergeCell ref="C16:D16"/>
    <mergeCell ref="A74:D74"/>
    <mergeCell ref="C69:F69"/>
    <mergeCell ref="C43:D43"/>
    <mergeCell ref="C25:D25"/>
    <mergeCell ref="C26:D26"/>
    <mergeCell ref="C27:D27"/>
    <mergeCell ref="C31:D31"/>
    <mergeCell ref="C29:D29"/>
    <mergeCell ref="C28:D28"/>
    <mergeCell ref="C48:F48"/>
    <mergeCell ref="C49:F49"/>
    <mergeCell ref="C51:D51"/>
    <mergeCell ref="C52:D52"/>
    <mergeCell ref="C44:D44"/>
    <mergeCell ref="C42:D42"/>
    <mergeCell ref="C24:D24"/>
    <mergeCell ref="C17:D17"/>
    <mergeCell ref="C18:D18"/>
    <mergeCell ref="C22:D22"/>
    <mergeCell ref="C20:F20"/>
    <mergeCell ref="C21:D21"/>
    <mergeCell ref="C23:D23"/>
    <mergeCell ref="G1:H4"/>
    <mergeCell ref="I1:L4"/>
    <mergeCell ref="C10:F10"/>
    <mergeCell ref="C19:F19"/>
    <mergeCell ref="A1:F3"/>
    <mergeCell ref="C5:D5"/>
    <mergeCell ref="C7:D7"/>
    <mergeCell ref="C8:D8"/>
    <mergeCell ref="C11:D11"/>
    <mergeCell ref="C12:D12"/>
    <mergeCell ref="C13:D13"/>
    <mergeCell ref="C14:D14"/>
    <mergeCell ref="C6:F6"/>
    <mergeCell ref="A4:F4"/>
    <mergeCell ref="C9:F9"/>
    <mergeCell ref="C15:D15"/>
  </mergeCells>
  <printOptions horizontalCentered="1"/>
  <pageMargins left="0.25" right="0.25" top="0.2" bottom="0.3" header="0.3" footer="0.2"/>
  <pageSetup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5E2DB-E089-4B75-B49E-FA0DD8280C5B}">
  <sheetPr>
    <pageSetUpPr fitToPage="1"/>
  </sheetPr>
  <dimension ref="A1:M75"/>
  <sheetViews>
    <sheetView zoomScaleNormal="100" workbookViewId="0">
      <pane ySplit="5" topLeftCell="A6" activePane="bottomLeft" state="frozen"/>
      <selection pane="bottomLeft" activeCell="I1" sqref="I1:L4"/>
    </sheetView>
  </sheetViews>
  <sheetFormatPr defaultRowHeight="15" x14ac:dyDescent="0.25"/>
  <cols>
    <col min="1" max="1" width="12.7109375" style="1" customWidth="1"/>
    <col min="2" max="2" width="13.5703125" style="1" customWidth="1"/>
    <col min="3" max="3" width="9.140625" style="1"/>
    <col min="4" max="4" width="63.7109375" style="1" customWidth="1"/>
    <col min="5" max="5" width="15.7109375" style="2" customWidth="1"/>
    <col min="6" max="6" width="15.7109375" style="1" customWidth="1"/>
    <col min="7" max="7" width="15.7109375" style="1" hidden="1" customWidth="1"/>
    <col min="8" max="8" width="16.7109375" style="1" hidden="1" customWidth="1"/>
    <col min="9" max="12" width="15.7109375" style="2" customWidth="1"/>
    <col min="13" max="16384" width="9.140625" style="1"/>
  </cols>
  <sheetData>
    <row r="1" spans="1:13" x14ac:dyDescent="0.25">
      <c r="A1" s="154" t="s">
        <v>110</v>
      </c>
      <c r="B1" s="155"/>
      <c r="C1" s="155"/>
      <c r="D1" s="155"/>
      <c r="E1" s="155"/>
      <c r="F1" s="156"/>
      <c r="G1" s="135" t="s">
        <v>37</v>
      </c>
      <c r="H1" s="136"/>
      <c r="I1" s="141"/>
      <c r="J1" s="142"/>
      <c r="K1" s="142"/>
      <c r="L1" s="143"/>
    </row>
    <row r="2" spans="1:13" x14ac:dyDescent="0.25">
      <c r="A2" s="155"/>
      <c r="B2" s="155"/>
      <c r="C2" s="155"/>
      <c r="D2" s="155"/>
      <c r="E2" s="155"/>
      <c r="F2" s="156"/>
      <c r="G2" s="137"/>
      <c r="H2" s="138"/>
      <c r="I2" s="144"/>
      <c r="J2" s="145"/>
      <c r="K2" s="145"/>
      <c r="L2" s="146"/>
    </row>
    <row r="3" spans="1:13" x14ac:dyDescent="0.25">
      <c r="A3" s="157"/>
      <c r="B3" s="157"/>
      <c r="C3" s="157"/>
      <c r="D3" s="157"/>
      <c r="E3" s="157"/>
      <c r="F3" s="158"/>
      <c r="G3" s="137"/>
      <c r="H3" s="138"/>
      <c r="I3" s="144"/>
      <c r="J3" s="145"/>
      <c r="K3" s="145"/>
      <c r="L3" s="146"/>
    </row>
    <row r="4" spans="1:13" x14ac:dyDescent="0.25">
      <c r="A4" s="170" t="s">
        <v>98</v>
      </c>
      <c r="B4" s="170"/>
      <c r="C4" s="170"/>
      <c r="D4" s="170"/>
      <c r="E4" s="170"/>
      <c r="F4" s="171"/>
      <c r="G4" s="139"/>
      <c r="H4" s="140"/>
      <c r="I4" s="147"/>
      <c r="J4" s="148"/>
      <c r="K4" s="148"/>
      <c r="L4" s="149"/>
    </row>
    <row r="5" spans="1:13" ht="85.5" x14ac:dyDescent="0.25">
      <c r="A5" s="41" t="s">
        <v>87</v>
      </c>
      <c r="B5" s="41" t="s">
        <v>39</v>
      </c>
      <c r="C5" s="159" t="s">
        <v>11</v>
      </c>
      <c r="D5" s="160"/>
      <c r="E5" s="42" t="s">
        <v>88</v>
      </c>
      <c r="F5" s="43" t="s">
        <v>0</v>
      </c>
      <c r="G5" s="43" t="s">
        <v>1</v>
      </c>
      <c r="H5" s="41" t="s">
        <v>76</v>
      </c>
      <c r="I5" s="41" t="s">
        <v>101</v>
      </c>
      <c r="J5" s="41" t="s">
        <v>102</v>
      </c>
      <c r="K5" s="41" t="s">
        <v>99</v>
      </c>
      <c r="L5" s="41" t="s">
        <v>100</v>
      </c>
    </row>
    <row r="6" spans="1:13" x14ac:dyDescent="0.25">
      <c r="A6" s="3"/>
      <c r="B6" s="3"/>
      <c r="C6" s="150" t="s">
        <v>20</v>
      </c>
      <c r="D6" s="151"/>
      <c r="E6" s="151"/>
      <c r="F6" s="169"/>
      <c r="G6" s="4"/>
      <c r="H6" s="4"/>
      <c r="I6" s="5"/>
      <c r="J6" s="5"/>
      <c r="K6" s="5"/>
      <c r="L6" s="5"/>
    </row>
    <row r="7" spans="1:13" x14ac:dyDescent="0.25">
      <c r="A7" s="6">
        <v>1</v>
      </c>
      <c r="B7" s="7" t="s">
        <v>27</v>
      </c>
      <c r="C7" s="161" t="s">
        <v>3</v>
      </c>
      <c r="D7" s="162"/>
      <c r="E7" s="70">
        <v>1</v>
      </c>
      <c r="F7" s="8" t="s">
        <v>4</v>
      </c>
      <c r="G7" s="9">
        <v>871651.87</v>
      </c>
      <c r="H7" s="10">
        <f>G7</f>
        <v>871651.87</v>
      </c>
      <c r="I7" s="69"/>
      <c r="J7" s="11" t="str">
        <f>IF(I7&lt;&gt;"",($E7*I7),"")</f>
        <v/>
      </c>
      <c r="K7" s="69"/>
      <c r="L7" s="11" t="str">
        <f>IF(K7&lt;&gt;"",($E7*K7),"")</f>
        <v/>
      </c>
    </row>
    <row r="8" spans="1:13" x14ac:dyDescent="0.25">
      <c r="A8" s="6">
        <f>A7+1</f>
        <v>2</v>
      </c>
      <c r="B8" s="7" t="s">
        <v>26</v>
      </c>
      <c r="C8" s="161" t="s">
        <v>21</v>
      </c>
      <c r="D8" s="162"/>
      <c r="E8" s="70">
        <v>1</v>
      </c>
      <c r="F8" s="8" t="s">
        <v>4</v>
      </c>
      <c r="G8" s="9">
        <v>435825.94</v>
      </c>
      <c r="H8" s="10">
        <f>G8</f>
        <v>435825.94</v>
      </c>
      <c r="I8" s="69"/>
      <c r="J8" s="11" t="str">
        <f>IF(I8&lt;&gt;"",($E8*I8),"")</f>
        <v/>
      </c>
      <c r="K8" s="69"/>
      <c r="L8" s="11" t="str">
        <f>IF(K8&lt;&gt;"",($E8*K8),"")</f>
        <v/>
      </c>
    </row>
    <row r="9" spans="1:13" x14ac:dyDescent="0.25">
      <c r="A9" s="12"/>
      <c r="B9" s="13"/>
      <c r="C9" s="152" t="s">
        <v>19</v>
      </c>
      <c r="D9" s="153"/>
      <c r="E9" s="153"/>
      <c r="F9" s="153"/>
      <c r="G9" s="62"/>
      <c r="H9" s="46">
        <f>SUM(H7:H8)</f>
        <v>1307477.81</v>
      </c>
      <c r="I9" s="66"/>
      <c r="J9" s="15" t="str">
        <f>IF(I7&lt;&gt;"",SUM(J7:J8),"")</f>
        <v/>
      </c>
      <c r="K9" s="14"/>
      <c r="L9" s="15" t="str">
        <f>IF(K7&lt;&gt;"",SUM(L7:L8),"")</f>
        <v/>
      </c>
    </row>
    <row r="10" spans="1:13" x14ac:dyDescent="0.25">
      <c r="A10" s="3"/>
      <c r="B10" s="3"/>
      <c r="C10" s="150" t="s">
        <v>2</v>
      </c>
      <c r="D10" s="151"/>
      <c r="E10" s="151"/>
      <c r="F10" s="151"/>
      <c r="G10" s="4"/>
      <c r="H10" s="4"/>
      <c r="I10" s="16"/>
      <c r="J10" s="16"/>
      <c r="K10" s="16"/>
      <c r="L10" s="16"/>
    </row>
    <row r="11" spans="1:13" ht="15" customHeight="1" x14ac:dyDescent="0.25">
      <c r="A11" s="6">
        <v>3</v>
      </c>
      <c r="B11" s="7" t="s">
        <v>25</v>
      </c>
      <c r="C11" s="201" t="s">
        <v>6</v>
      </c>
      <c r="D11" s="202"/>
      <c r="E11" s="70">
        <v>96</v>
      </c>
      <c r="F11" s="8" t="s">
        <v>7</v>
      </c>
      <c r="G11" s="17">
        <v>104.6</v>
      </c>
      <c r="H11" s="10">
        <f>E11*G11</f>
        <v>10041.599999999999</v>
      </c>
      <c r="I11" s="69"/>
      <c r="J11" s="11" t="str">
        <f t="shared" ref="J11:L19" si="0">IF(I11&lt;&gt;"",($E11*I11),"")</f>
        <v/>
      </c>
      <c r="K11" s="69"/>
      <c r="L11" s="11" t="str">
        <f t="shared" si="0"/>
        <v/>
      </c>
    </row>
    <row r="12" spans="1:13" ht="30" customHeight="1" x14ac:dyDescent="0.25">
      <c r="A12" s="6">
        <f>A11+1</f>
        <v>4</v>
      </c>
      <c r="B12" s="121" t="s">
        <v>147</v>
      </c>
      <c r="C12" s="203" t="s">
        <v>148</v>
      </c>
      <c r="D12" s="204"/>
      <c r="E12" s="75">
        <v>140644.49</v>
      </c>
      <c r="F12" s="20" t="s">
        <v>8</v>
      </c>
      <c r="G12" s="17">
        <v>3.46</v>
      </c>
      <c r="H12" s="10">
        <f t="shared" ref="H12:H19" si="1">E12*G12</f>
        <v>486629.93539999996</v>
      </c>
      <c r="I12" s="69"/>
      <c r="J12" s="11" t="str">
        <f t="shared" si="0"/>
        <v/>
      </c>
      <c r="K12" s="69"/>
      <c r="L12" s="11" t="str">
        <f t="shared" si="0"/>
        <v/>
      </c>
      <c r="M12" s="78" t="s">
        <v>103</v>
      </c>
    </row>
    <row r="13" spans="1:13" ht="15" customHeight="1" x14ac:dyDescent="0.25">
      <c r="A13" s="6">
        <f t="shared" ref="A13:A19" si="2">A12+1</f>
        <v>5</v>
      </c>
      <c r="B13" s="74" t="s">
        <v>89</v>
      </c>
      <c r="C13" s="205" t="s">
        <v>90</v>
      </c>
      <c r="D13" s="206"/>
      <c r="E13" s="75">
        <v>140644.49</v>
      </c>
      <c r="F13" s="20" t="s">
        <v>8</v>
      </c>
      <c r="G13" s="17">
        <v>4.3</v>
      </c>
      <c r="H13" s="10">
        <f t="shared" si="1"/>
        <v>604771.30699999991</v>
      </c>
      <c r="I13" s="69"/>
      <c r="J13" s="11" t="str">
        <f t="shared" si="0"/>
        <v/>
      </c>
      <c r="K13" s="69"/>
      <c r="L13" s="11" t="str">
        <f t="shared" si="0"/>
        <v/>
      </c>
    </row>
    <row r="14" spans="1:13" ht="15" customHeight="1" x14ac:dyDescent="0.25">
      <c r="A14" s="6">
        <f t="shared" si="2"/>
        <v>6</v>
      </c>
      <c r="B14" s="21" t="s">
        <v>31</v>
      </c>
      <c r="C14" s="203" t="s">
        <v>32</v>
      </c>
      <c r="D14" s="204"/>
      <c r="E14" s="71">
        <v>15471</v>
      </c>
      <c r="F14" s="22" t="s">
        <v>9</v>
      </c>
      <c r="G14" s="23">
        <v>83</v>
      </c>
      <c r="H14" s="24">
        <f t="shared" si="1"/>
        <v>1284093</v>
      </c>
      <c r="I14" s="69"/>
      <c r="J14" s="11" t="str">
        <f t="shared" si="0"/>
        <v/>
      </c>
      <c r="K14" s="69"/>
      <c r="L14" s="11" t="str">
        <f t="shared" si="0"/>
        <v/>
      </c>
    </row>
    <row r="15" spans="1:13" ht="15" customHeight="1" x14ac:dyDescent="0.25">
      <c r="A15" s="6">
        <f t="shared" si="2"/>
        <v>7</v>
      </c>
      <c r="B15" s="21" t="s">
        <v>31</v>
      </c>
      <c r="C15" s="203" t="s">
        <v>33</v>
      </c>
      <c r="D15" s="204"/>
      <c r="E15" s="71">
        <v>7736</v>
      </c>
      <c r="F15" s="22" t="s">
        <v>9</v>
      </c>
      <c r="G15" s="23">
        <v>89.15</v>
      </c>
      <c r="H15" s="24">
        <f t="shared" si="1"/>
        <v>689664.4</v>
      </c>
      <c r="I15" s="69"/>
      <c r="J15" s="11" t="str">
        <f t="shared" si="0"/>
        <v/>
      </c>
      <c r="K15" s="69"/>
      <c r="L15" s="11" t="str">
        <f t="shared" si="0"/>
        <v/>
      </c>
    </row>
    <row r="16" spans="1:13" ht="15" customHeight="1" x14ac:dyDescent="0.25">
      <c r="A16" s="6">
        <f t="shared" si="2"/>
        <v>8</v>
      </c>
      <c r="B16" s="74" t="s">
        <v>31</v>
      </c>
      <c r="C16" s="205" t="s">
        <v>91</v>
      </c>
      <c r="D16" s="206"/>
      <c r="E16" s="75">
        <v>30942</v>
      </c>
      <c r="F16" s="133" t="s">
        <v>152</v>
      </c>
      <c r="G16" s="17">
        <v>125</v>
      </c>
      <c r="H16" s="10">
        <f t="shared" si="1"/>
        <v>3867750</v>
      </c>
      <c r="I16" s="69"/>
      <c r="J16" s="11" t="str">
        <f t="shared" si="0"/>
        <v/>
      </c>
      <c r="K16" s="69"/>
      <c r="L16" s="11" t="str">
        <f t="shared" si="0"/>
        <v/>
      </c>
      <c r="M16" s="78" t="s">
        <v>103</v>
      </c>
    </row>
    <row r="17" spans="1:13" ht="15" customHeight="1" x14ac:dyDescent="0.25">
      <c r="A17" s="6">
        <f t="shared" si="2"/>
        <v>9</v>
      </c>
      <c r="B17" s="7" t="s">
        <v>28</v>
      </c>
      <c r="C17" s="207" t="s">
        <v>18</v>
      </c>
      <c r="D17" s="208"/>
      <c r="E17" s="70">
        <v>20</v>
      </c>
      <c r="F17" s="20" t="s">
        <v>8</v>
      </c>
      <c r="G17" s="17">
        <v>24.42</v>
      </c>
      <c r="H17" s="10">
        <f t="shared" si="1"/>
        <v>488.40000000000003</v>
      </c>
      <c r="I17" s="69"/>
      <c r="J17" s="11" t="str">
        <f t="shared" si="0"/>
        <v/>
      </c>
      <c r="K17" s="69"/>
      <c r="L17" s="11" t="str">
        <f t="shared" si="0"/>
        <v/>
      </c>
    </row>
    <row r="18" spans="1:13" x14ac:dyDescent="0.25">
      <c r="A18" s="6">
        <f t="shared" si="2"/>
        <v>10</v>
      </c>
      <c r="B18" s="7" t="s">
        <v>29</v>
      </c>
      <c r="C18" s="207" t="s">
        <v>17</v>
      </c>
      <c r="D18" s="208"/>
      <c r="E18" s="70">
        <v>800</v>
      </c>
      <c r="F18" s="20" t="s">
        <v>8</v>
      </c>
      <c r="G18" s="17">
        <v>31.61</v>
      </c>
      <c r="H18" s="10">
        <f t="shared" si="1"/>
        <v>25288</v>
      </c>
      <c r="I18" s="69"/>
      <c r="J18" s="11" t="str">
        <f t="shared" si="0"/>
        <v/>
      </c>
      <c r="K18" s="69"/>
      <c r="L18" s="11" t="str">
        <f t="shared" si="0"/>
        <v/>
      </c>
    </row>
    <row r="19" spans="1:13" ht="15" customHeight="1" x14ac:dyDescent="0.25">
      <c r="A19" s="6">
        <f t="shared" si="2"/>
        <v>11</v>
      </c>
      <c r="B19" s="7" t="s">
        <v>30</v>
      </c>
      <c r="C19" s="207" t="s">
        <v>13</v>
      </c>
      <c r="D19" s="208"/>
      <c r="E19" s="70">
        <v>90</v>
      </c>
      <c r="F19" s="20" t="s">
        <v>8</v>
      </c>
      <c r="G19" s="17">
        <v>49.87</v>
      </c>
      <c r="H19" s="10">
        <f t="shared" si="1"/>
        <v>4488.3</v>
      </c>
      <c r="I19" s="69"/>
      <c r="J19" s="11" t="str">
        <f t="shared" si="0"/>
        <v/>
      </c>
      <c r="K19" s="69"/>
      <c r="L19" s="11" t="str">
        <f t="shared" si="0"/>
        <v/>
      </c>
    </row>
    <row r="20" spans="1:13" x14ac:dyDescent="0.25">
      <c r="A20" s="12"/>
      <c r="B20" s="13"/>
      <c r="C20" s="152" t="s">
        <v>96</v>
      </c>
      <c r="D20" s="153"/>
      <c r="E20" s="153"/>
      <c r="F20" s="153"/>
      <c r="G20" s="62"/>
      <c r="H20" s="46">
        <f>SUM(H11:H19)*1.25</f>
        <v>8716518.6779999994</v>
      </c>
      <c r="I20" s="66"/>
      <c r="J20" s="15" t="str">
        <f>IF(I11&lt;&gt;"",SUM(J11:J19),"")</f>
        <v/>
      </c>
      <c r="K20" s="14"/>
      <c r="L20" s="15" t="str">
        <f>IF(K11&lt;&gt;"",SUM(L11:L19),"")</f>
        <v/>
      </c>
    </row>
    <row r="21" spans="1:13" x14ac:dyDescent="0.25">
      <c r="A21" s="25"/>
      <c r="B21" s="26"/>
      <c r="C21" s="150" t="s">
        <v>22</v>
      </c>
      <c r="D21" s="151"/>
      <c r="E21" s="151"/>
      <c r="F21" s="151"/>
      <c r="G21" s="4"/>
      <c r="H21" s="27"/>
      <c r="I21" s="28"/>
      <c r="J21" s="29"/>
      <c r="K21" s="28"/>
      <c r="L21" s="29"/>
    </row>
    <row r="22" spans="1:13" s="45" customFormat="1" x14ac:dyDescent="0.25">
      <c r="A22" s="18">
        <v>12</v>
      </c>
      <c r="B22" s="47" t="s">
        <v>40</v>
      </c>
      <c r="C22" s="172" t="s">
        <v>14</v>
      </c>
      <c r="D22" s="173"/>
      <c r="E22" s="72">
        <v>84</v>
      </c>
      <c r="F22" s="48" t="s">
        <v>10</v>
      </c>
      <c r="G22" s="44">
        <v>558.4</v>
      </c>
      <c r="H22" s="10">
        <f t="shared" ref="H22:H38" si="3">E22*G22</f>
        <v>46905.599999999999</v>
      </c>
      <c r="I22" s="69"/>
      <c r="J22" s="11" t="str">
        <f t="shared" ref="J22:J38" si="4">IF(I22&lt;&gt;"",($E22*I22),"")</f>
        <v/>
      </c>
      <c r="K22" s="69"/>
      <c r="L22" s="11" t="str">
        <f t="shared" ref="L22:L38" si="5">IF(K22&lt;&gt;"",($E22*K22),"")</f>
        <v/>
      </c>
    </row>
    <row r="23" spans="1:13" s="45" customFormat="1" x14ac:dyDescent="0.25">
      <c r="A23" s="6">
        <f t="shared" ref="A23:A35" si="6">A22+1</f>
        <v>13</v>
      </c>
      <c r="B23" s="47" t="s">
        <v>41</v>
      </c>
      <c r="C23" s="172" t="s">
        <v>12</v>
      </c>
      <c r="D23" s="173"/>
      <c r="E23" s="72">
        <v>36</v>
      </c>
      <c r="F23" s="48" t="s">
        <v>10</v>
      </c>
      <c r="G23" s="44">
        <v>36.619999999999997</v>
      </c>
      <c r="H23" s="10">
        <f t="shared" si="3"/>
        <v>1318.32</v>
      </c>
      <c r="I23" s="69"/>
      <c r="J23" s="11" t="str">
        <f t="shared" si="4"/>
        <v/>
      </c>
      <c r="K23" s="69"/>
      <c r="L23" s="11" t="str">
        <f t="shared" si="5"/>
        <v/>
      </c>
    </row>
    <row r="24" spans="1:13" s="45" customFormat="1" ht="30" customHeight="1" x14ac:dyDescent="0.25">
      <c r="A24" s="6">
        <f t="shared" si="6"/>
        <v>14</v>
      </c>
      <c r="B24" s="47" t="s">
        <v>42</v>
      </c>
      <c r="C24" s="172" t="s">
        <v>43</v>
      </c>
      <c r="D24" s="173"/>
      <c r="E24" s="72">
        <v>2806</v>
      </c>
      <c r="F24" s="48" t="s">
        <v>5</v>
      </c>
      <c r="G24" s="44">
        <v>3.18</v>
      </c>
      <c r="H24" s="10">
        <f t="shared" si="3"/>
        <v>8923.08</v>
      </c>
      <c r="I24" s="69"/>
      <c r="J24" s="11" t="str">
        <f t="shared" si="4"/>
        <v/>
      </c>
      <c r="K24" s="69"/>
      <c r="L24" s="11" t="str">
        <f t="shared" si="5"/>
        <v/>
      </c>
    </row>
    <row r="25" spans="1:13" s="45" customFormat="1" ht="30" customHeight="1" x14ac:dyDescent="0.25">
      <c r="A25" s="6">
        <f t="shared" si="6"/>
        <v>15</v>
      </c>
      <c r="B25" s="47" t="s">
        <v>44</v>
      </c>
      <c r="C25" s="172" t="s">
        <v>36</v>
      </c>
      <c r="D25" s="173"/>
      <c r="E25" s="72">
        <v>30</v>
      </c>
      <c r="F25" s="48" t="s">
        <v>5</v>
      </c>
      <c r="G25" s="44">
        <v>4.54</v>
      </c>
      <c r="H25" s="10">
        <f t="shared" si="3"/>
        <v>136.19999999999999</v>
      </c>
      <c r="I25" s="69"/>
      <c r="J25" s="11" t="str">
        <f t="shared" si="4"/>
        <v/>
      </c>
      <c r="K25" s="69"/>
      <c r="L25" s="11" t="str">
        <f t="shared" si="5"/>
        <v/>
      </c>
    </row>
    <row r="26" spans="1:13" s="45" customFormat="1" ht="30" customHeight="1" x14ac:dyDescent="0.25">
      <c r="A26" s="6">
        <f t="shared" si="6"/>
        <v>16</v>
      </c>
      <c r="B26" s="47" t="s">
        <v>45</v>
      </c>
      <c r="C26" s="172" t="s">
        <v>46</v>
      </c>
      <c r="D26" s="173"/>
      <c r="E26" s="72">
        <v>2491</v>
      </c>
      <c r="F26" s="48" t="s">
        <v>5</v>
      </c>
      <c r="G26" s="44">
        <v>6.19</v>
      </c>
      <c r="H26" s="10">
        <f t="shared" si="3"/>
        <v>15419.29</v>
      </c>
      <c r="I26" s="69"/>
      <c r="J26" s="11" t="str">
        <f t="shared" si="4"/>
        <v/>
      </c>
      <c r="K26" s="69"/>
      <c r="L26" s="11" t="str">
        <f t="shared" si="5"/>
        <v/>
      </c>
    </row>
    <row r="27" spans="1:13" s="45" customFormat="1" ht="30" customHeight="1" x14ac:dyDescent="0.25">
      <c r="A27" s="6">
        <f t="shared" si="6"/>
        <v>17</v>
      </c>
      <c r="B27" s="47" t="s">
        <v>47</v>
      </c>
      <c r="C27" s="172" t="s">
        <v>48</v>
      </c>
      <c r="D27" s="173"/>
      <c r="E27" s="72">
        <v>1.87</v>
      </c>
      <c r="F27" s="48" t="s">
        <v>62</v>
      </c>
      <c r="G27" s="44">
        <v>1902.79</v>
      </c>
      <c r="H27" s="10">
        <f t="shared" si="3"/>
        <v>3558.2173000000003</v>
      </c>
      <c r="I27" s="69"/>
      <c r="J27" s="11" t="str">
        <f t="shared" si="4"/>
        <v/>
      </c>
      <c r="K27" s="69"/>
      <c r="L27" s="11" t="str">
        <f t="shared" si="5"/>
        <v/>
      </c>
    </row>
    <row r="28" spans="1:13" s="45" customFormat="1" x14ac:dyDescent="0.25">
      <c r="A28" s="6">
        <f t="shared" si="6"/>
        <v>18</v>
      </c>
      <c r="B28" s="47" t="s">
        <v>49</v>
      </c>
      <c r="C28" s="172" t="s">
        <v>50</v>
      </c>
      <c r="D28" s="173"/>
      <c r="E28" s="72">
        <v>106</v>
      </c>
      <c r="F28" s="48" t="s">
        <v>7</v>
      </c>
      <c r="G28" s="44">
        <v>160.72999999999999</v>
      </c>
      <c r="H28" s="10">
        <f t="shared" si="3"/>
        <v>17037.379999999997</v>
      </c>
      <c r="I28" s="69"/>
      <c r="J28" s="11" t="str">
        <f t="shared" si="4"/>
        <v/>
      </c>
      <c r="K28" s="69"/>
      <c r="L28" s="11" t="str">
        <f t="shared" si="5"/>
        <v/>
      </c>
    </row>
    <row r="29" spans="1:13" s="45" customFormat="1" x14ac:dyDescent="0.25">
      <c r="A29" s="6">
        <f t="shared" si="6"/>
        <v>19</v>
      </c>
      <c r="B29" s="47" t="s">
        <v>51</v>
      </c>
      <c r="C29" s="172" t="s">
        <v>15</v>
      </c>
      <c r="D29" s="173"/>
      <c r="E29" s="72">
        <v>136</v>
      </c>
      <c r="F29" s="48" t="s">
        <v>7</v>
      </c>
      <c r="G29" s="44">
        <v>63.19</v>
      </c>
      <c r="H29" s="10">
        <f t="shared" si="3"/>
        <v>8593.84</v>
      </c>
      <c r="I29" s="69"/>
      <c r="J29" s="11" t="str">
        <f t="shared" si="4"/>
        <v/>
      </c>
      <c r="K29" s="69"/>
      <c r="L29" s="11" t="str">
        <f t="shared" si="5"/>
        <v/>
      </c>
    </row>
    <row r="30" spans="1:13" s="45" customFormat="1" ht="30.75" customHeight="1" x14ac:dyDescent="0.25">
      <c r="A30" s="6">
        <f>A29+1</f>
        <v>20</v>
      </c>
      <c r="B30" s="47" t="s">
        <v>52</v>
      </c>
      <c r="C30" s="172" t="s">
        <v>16</v>
      </c>
      <c r="D30" s="173"/>
      <c r="E30" s="72">
        <v>35</v>
      </c>
      <c r="F30" s="48" t="s">
        <v>5</v>
      </c>
      <c r="G30" s="44">
        <v>4.87</v>
      </c>
      <c r="H30" s="10">
        <f t="shared" si="3"/>
        <v>170.45000000000002</v>
      </c>
      <c r="I30" s="69"/>
      <c r="J30" s="11" t="str">
        <f t="shared" si="4"/>
        <v/>
      </c>
      <c r="K30" s="69"/>
      <c r="L30" s="11" t="str">
        <f t="shared" si="5"/>
        <v/>
      </c>
    </row>
    <row r="31" spans="1:13" ht="31.5" customHeight="1" x14ac:dyDescent="0.25">
      <c r="A31" s="84">
        <v>20.100000000000001</v>
      </c>
      <c r="B31" s="79" t="s">
        <v>104</v>
      </c>
      <c r="C31" s="187" t="s">
        <v>105</v>
      </c>
      <c r="D31" s="188"/>
      <c r="E31" s="80">
        <v>0.27</v>
      </c>
      <c r="F31" s="81" t="s">
        <v>62</v>
      </c>
      <c r="G31" s="82">
        <v>2335.58</v>
      </c>
      <c r="H31" s="83">
        <f>E31*G31</f>
        <v>630.60660000000007</v>
      </c>
      <c r="I31" s="69"/>
      <c r="J31" s="11" t="str">
        <f>IF(I31&lt;&gt;"",($E31*I31),"")</f>
        <v/>
      </c>
      <c r="K31" s="69"/>
      <c r="L31" s="11" t="str">
        <f>IF(K31&lt;&gt;"",($E31*K31),"")</f>
        <v/>
      </c>
      <c r="M31" s="78" t="s">
        <v>106</v>
      </c>
    </row>
    <row r="32" spans="1:13" ht="30" customHeight="1" x14ac:dyDescent="0.25">
      <c r="A32" s="6">
        <f>A30+1</f>
        <v>21</v>
      </c>
      <c r="B32" s="47" t="s">
        <v>53</v>
      </c>
      <c r="C32" s="172" t="s">
        <v>54</v>
      </c>
      <c r="D32" s="173"/>
      <c r="E32" s="72">
        <v>14.61</v>
      </c>
      <c r="F32" s="48" t="s">
        <v>62</v>
      </c>
      <c r="G32" s="17">
        <v>5722.67</v>
      </c>
      <c r="H32" s="10">
        <f t="shared" si="3"/>
        <v>83608.208700000003</v>
      </c>
      <c r="I32" s="69"/>
      <c r="J32" s="11" t="str">
        <f t="shared" si="4"/>
        <v/>
      </c>
      <c r="K32" s="69"/>
      <c r="L32" s="11" t="str">
        <f t="shared" si="5"/>
        <v/>
      </c>
    </row>
    <row r="33" spans="1:13" ht="31.5" customHeight="1" x14ac:dyDescent="0.25">
      <c r="A33" s="84">
        <v>21.1</v>
      </c>
      <c r="B33" s="79" t="s">
        <v>107</v>
      </c>
      <c r="C33" s="187" t="s">
        <v>108</v>
      </c>
      <c r="D33" s="188"/>
      <c r="E33" s="80">
        <v>0.06</v>
      </c>
      <c r="F33" s="81" t="s">
        <v>62</v>
      </c>
      <c r="G33" s="82">
        <v>7974.82</v>
      </c>
      <c r="H33" s="83">
        <f>E33*G33</f>
        <v>478.48919999999998</v>
      </c>
      <c r="I33" s="69"/>
      <c r="J33" s="11" t="str">
        <f>IF(I33&lt;&gt;"",($E33*I33),"")</f>
        <v/>
      </c>
      <c r="K33" s="69"/>
      <c r="L33" s="11" t="str">
        <f>IF(K33&lt;&gt;"",($E33*K33),"")</f>
        <v/>
      </c>
      <c r="M33" s="78" t="s">
        <v>106</v>
      </c>
    </row>
    <row r="34" spans="1:13" ht="30" customHeight="1" x14ac:dyDescent="0.25">
      <c r="A34" s="6">
        <f>A32+1</f>
        <v>22</v>
      </c>
      <c r="B34" s="47" t="s">
        <v>55</v>
      </c>
      <c r="C34" s="172" t="s">
        <v>56</v>
      </c>
      <c r="D34" s="173"/>
      <c r="E34" s="72">
        <v>7.05</v>
      </c>
      <c r="F34" s="48" t="s">
        <v>62</v>
      </c>
      <c r="G34" s="17">
        <v>1404.39</v>
      </c>
      <c r="H34" s="10">
        <f t="shared" si="3"/>
        <v>9900.9495000000006</v>
      </c>
      <c r="I34" s="69"/>
      <c r="J34" s="11" t="str">
        <f t="shared" si="4"/>
        <v/>
      </c>
      <c r="K34" s="69"/>
      <c r="L34" s="11" t="str">
        <f t="shared" si="5"/>
        <v/>
      </c>
    </row>
    <row r="35" spans="1:13" ht="30" customHeight="1" x14ac:dyDescent="0.25">
      <c r="A35" s="6">
        <f t="shared" si="6"/>
        <v>23</v>
      </c>
      <c r="B35" s="47" t="s">
        <v>57</v>
      </c>
      <c r="C35" s="172" t="s">
        <v>58</v>
      </c>
      <c r="D35" s="173"/>
      <c r="E35" s="72">
        <v>6.47</v>
      </c>
      <c r="F35" s="48" t="s">
        <v>62</v>
      </c>
      <c r="G35" s="23">
        <v>5873.04</v>
      </c>
      <c r="H35" s="10">
        <f t="shared" si="3"/>
        <v>37998.568800000001</v>
      </c>
      <c r="I35" s="69"/>
      <c r="J35" s="11" t="str">
        <f t="shared" si="4"/>
        <v/>
      </c>
      <c r="K35" s="69"/>
      <c r="L35" s="11" t="str">
        <f t="shared" si="5"/>
        <v/>
      </c>
    </row>
    <row r="36" spans="1:13" ht="15" customHeight="1" x14ac:dyDescent="0.25">
      <c r="A36" s="84">
        <v>23.1</v>
      </c>
      <c r="B36" s="79" t="s">
        <v>150</v>
      </c>
      <c r="C36" s="187" t="s">
        <v>151</v>
      </c>
      <c r="D36" s="188"/>
      <c r="E36" s="80">
        <v>1870</v>
      </c>
      <c r="F36" s="81" t="s">
        <v>8</v>
      </c>
      <c r="G36" s="95">
        <v>13.28</v>
      </c>
      <c r="H36" s="107">
        <f t="shared" si="3"/>
        <v>24833.599999999999</v>
      </c>
      <c r="I36" s="69"/>
      <c r="J36" s="11" t="str">
        <f t="shared" si="4"/>
        <v/>
      </c>
      <c r="K36" s="69"/>
      <c r="L36" s="11" t="str">
        <f t="shared" si="5"/>
        <v/>
      </c>
      <c r="M36" s="78" t="s">
        <v>106</v>
      </c>
    </row>
    <row r="37" spans="1:13" s="45" customFormat="1" ht="15" customHeight="1" x14ac:dyDescent="0.25">
      <c r="A37" s="127">
        <f t="shared" ref="A37:A38" si="7">A36+1</f>
        <v>24.1</v>
      </c>
      <c r="B37" s="124" t="s">
        <v>59</v>
      </c>
      <c r="C37" s="191" t="s">
        <v>60</v>
      </c>
      <c r="D37" s="192"/>
      <c r="E37" s="128">
        <v>3365</v>
      </c>
      <c r="F37" s="77" t="s">
        <v>5</v>
      </c>
      <c r="G37" s="125">
        <v>11.58</v>
      </c>
      <c r="H37" s="126">
        <f t="shared" si="3"/>
        <v>38966.699999999997</v>
      </c>
      <c r="I37" s="130"/>
      <c r="J37" s="11" t="str">
        <f t="shared" si="4"/>
        <v/>
      </c>
      <c r="K37" s="130"/>
      <c r="L37" s="11" t="str">
        <f t="shared" si="5"/>
        <v/>
      </c>
      <c r="M37" s="78" t="s">
        <v>149</v>
      </c>
    </row>
    <row r="38" spans="1:13" s="45" customFormat="1" ht="15" customHeight="1" x14ac:dyDescent="0.25">
      <c r="A38" s="127">
        <f t="shared" si="7"/>
        <v>25.1</v>
      </c>
      <c r="B38" s="124" t="s">
        <v>59</v>
      </c>
      <c r="C38" s="191" t="s">
        <v>61</v>
      </c>
      <c r="D38" s="192"/>
      <c r="E38" s="128">
        <v>880</v>
      </c>
      <c r="F38" s="77" t="s">
        <v>5</v>
      </c>
      <c r="G38" s="125">
        <v>11.58</v>
      </c>
      <c r="H38" s="126">
        <f t="shared" si="3"/>
        <v>10190.4</v>
      </c>
      <c r="I38" s="130"/>
      <c r="J38" s="11" t="str">
        <f t="shared" si="4"/>
        <v/>
      </c>
      <c r="K38" s="130"/>
      <c r="L38" s="11" t="str">
        <f t="shared" si="5"/>
        <v/>
      </c>
      <c r="M38" s="78" t="s">
        <v>149</v>
      </c>
    </row>
    <row r="39" spans="1:13" s="45" customFormat="1" x14ac:dyDescent="0.25">
      <c r="A39" s="30"/>
      <c r="B39" s="31"/>
      <c r="C39" s="179" t="s">
        <v>38</v>
      </c>
      <c r="D39" s="180"/>
      <c r="E39" s="180"/>
      <c r="F39" s="209"/>
      <c r="G39" s="60"/>
      <c r="H39" s="15">
        <f>IF(G22&lt;&gt;"",SUM(H22:H36),"")</f>
        <v>259512.80009999999</v>
      </c>
      <c r="I39" s="66"/>
      <c r="J39" s="15" t="str">
        <f>IF(I22&lt;&gt;"",SUM(J22:J38),"")</f>
        <v/>
      </c>
      <c r="K39" s="14"/>
      <c r="L39" s="15" t="str">
        <f>IF(K22&lt;&gt;"",SUM(L22:L38),"")</f>
        <v/>
      </c>
      <c r="M39" s="1"/>
    </row>
    <row r="40" spans="1:13" s="45" customFormat="1" ht="29.25" x14ac:dyDescent="0.25">
      <c r="A40" s="50"/>
      <c r="B40" s="68" t="s">
        <v>78</v>
      </c>
      <c r="C40" s="185" t="s">
        <v>63</v>
      </c>
      <c r="D40" s="186"/>
      <c r="E40" s="186"/>
      <c r="F40" s="186"/>
      <c r="G40" s="61"/>
      <c r="H40" s="27"/>
      <c r="I40" s="28"/>
      <c r="J40" s="16"/>
      <c r="K40" s="49"/>
      <c r="L40" s="16"/>
    </row>
    <row r="41" spans="1:13" s="45" customFormat="1" x14ac:dyDescent="0.25">
      <c r="A41" s="55"/>
      <c r="B41" s="58" t="s">
        <v>79</v>
      </c>
      <c r="C41" s="189" t="s">
        <v>66</v>
      </c>
      <c r="D41" s="190"/>
      <c r="E41" s="190"/>
      <c r="F41" s="190"/>
      <c r="G41" s="59"/>
      <c r="H41" s="51"/>
      <c r="I41" s="65"/>
      <c r="J41" s="53"/>
      <c r="K41" s="52"/>
      <c r="L41" s="53"/>
    </row>
    <row r="42" spans="1:13" s="45" customFormat="1" x14ac:dyDescent="0.25">
      <c r="A42" s="18">
        <v>26</v>
      </c>
      <c r="B42" s="6" t="s">
        <v>80</v>
      </c>
      <c r="C42" s="177" t="s">
        <v>67</v>
      </c>
      <c r="D42" s="178"/>
      <c r="E42" s="73">
        <v>2</v>
      </c>
      <c r="F42" s="48" t="s">
        <v>7</v>
      </c>
      <c r="G42" s="56">
        <v>1000</v>
      </c>
      <c r="H42" s="10">
        <f t="shared" ref="H42:H45" si="8">E42*G42</f>
        <v>2000</v>
      </c>
      <c r="I42" s="69"/>
      <c r="J42" s="11" t="str">
        <f t="shared" ref="J42:L45" si="9">IF(I42&lt;&gt;"",($E42*I42),"")</f>
        <v/>
      </c>
      <c r="K42" s="69"/>
      <c r="L42" s="11" t="str">
        <f t="shared" si="9"/>
        <v/>
      </c>
    </row>
    <row r="43" spans="1:13" s="45" customFormat="1" x14ac:dyDescent="0.25">
      <c r="A43" s="6">
        <f t="shared" ref="A43:A45" si="10">A42+1</f>
        <v>27</v>
      </c>
      <c r="B43" s="6" t="s">
        <v>81</v>
      </c>
      <c r="C43" s="177" t="s">
        <v>68</v>
      </c>
      <c r="D43" s="178"/>
      <c r="E43" s="73">
        <v>5</v>
      </c>
      <c r="F43" s="48" t="s">
        <v>7</v>
      </c>
      <c r="G43" s="56">
        <v>1300</v>
      </c>
      <c r="H43" s="10">
        <f t="shared" si="8"/>
        <v>6500</v>
      </c>
      <c r="I43" s="69"/>
      <c r="J43" s="11" t="str">
        <f t="shared" si="9"/>
        <v/>
      </c>
      <c r="K43" s="69"/>
      <c r="L43" s="11" t="str">
        <f t="shared" si="9"/>
        <v/>
      </c>
    </row>
    <row r="44" spans="1:13" x14ac:dyDescent="0.25">
      <c r="A44" s="6">
        <f t="shared" si="10"/>
        <v>28</v>
      </c>
      <c r="B44" s="6" t="s">
        <v>82</v>
      </c>
      <c r="C44" s="177" t="s">
        <v>69</v>
      </c>
      <c r="D44" s="178"/>
      <c r="E44" s="73">
        <v>1</v>
      </c>
      <c r="F44" s="48" t="s">
        <v>7</v>
      </c>
      <c r="G44" s="56">
        <v>8000</v>
      </c>
      <c r="H44" s="10">
        <f t="shared" si="8"/>
        <v>8000</v>
      </c>
      <c r="I44" s="69"/>
      <c r="J44" s="11" t="str">
        <f t="shared" si="9"/>
        <v/>
      </c>
      <c r="K44" s="69"/>
      <c r="L44" s="11" t="str">
        <f t="shared" si="9"/>
        <v/>
      </c>
      <c r="M44" s="45"/>
    </row>
    <row r="45" spans="1:13" ht="30.75" customHeight="1" x14ac:dyDescent="0.25">
      <c r="A45" s="6">
        <f t="shared" si="10"/>
        <v>29</v>
      </c>
      <c r="B45" s="6" t="s">
        <v>83</v>
      </c>
      <c r="C45" s="177" t="s">
        <v>70</v>
      </c>
      <c r="D45" s="178"/>
      <c r="E45" s="73">
        <v>1</v>
      </c>
      <c r="F45" s="48" t="s">
        <v>7</v>
      </c>
      <c r="G45" s="56">
        <v>10000</v>
      </c>
      <c r="H45" s="10">
        <f t="shared" si="8"/>
        <v>10000</v>
      </c>
      <c r="I45" s="69"/>
      <c r="J45" s="11" t="str">
        <f t="shared" si="9"/>
        <v/>
      </c>
      <c r="K45" s="69"/>
      <c r="L45" s="11" t="str">
        <f t="shared" si="9"/>
        <v/>
      </c>
      <c r="M45" s="45"/>
    </row>
    <row r="46" spans="1:13" x14ac:dyDescent="0.25">
      <c r="A46" s="55"/>
      <c r="B46" s="58" t="s">
        <v>84</v>
      </c>
      <c r="C46" s="189" t="s">
        <v>71</v>
      </c>
      <c r="D46" s="190"/>
      <c r="E46" s="190"/>
      <c r="F46" s="190"/>
      <c r="G46" s="59"/>
      <c r="H46" s="51"/>
      <c r="I46" s="65"/>
      <c r="J46" s="53"/>
      <c r="K46" s="52"/>
      <c r="L46" s="64" t="s">
        <v>77</v>
      </c>
      <c r="M46" s="45"/>
    </row>
    <row r="47" spans="1:13" ht="15" customHeight="1" x14ac:dyDescent="0.25">
      <c r="A47" s="18">
        <v>30</v>
      </c>
      <c r="B47" s="6" t="s">
        <v>85</v>
      </c>
      <c r="C47" s="177" t="s">
        <v>72</v>
      </c>
      <c r="D47" s="178"/>
      <c r="E47" s="73">
        <v>1</v>
      </c>
      <c r="F47" s="48" t="s">
        <v>7</v>
      </c>
      <c r="G47" s="56">
        <v>1000</v>
      </c>
      <c r="H47" s="10">
        <f t="shared" ref="H47:H48" si="11">E47*G47</f>
        <v>1000</v>
      </c>
      <c r="I47" s="69"/>
      <c r="J47" s="11" t="str">
        <f t="shared" ref="J47:J48" si="12">IF(I47&lt;&gt;"",($E47*I47),"")</f>
        <v/>
      </c>
      <c r="K47" s="69"/>
      <c r="L47" s="11" t="str">
        <f t="shared" ref="L47:L48" si="13">IF(K47&lt;&gt;"",($E47*K47),"")</f>
        <v/>
      </c>
      <c r="M47" s="45"/>
    </row>
    <row r="48" spans="1:13" x14ac:dyDescent="0.25">
      <c r="A48" s="6">
        <f t="shared" ref="A48" si="14">A47+1</f>
        <v>31</v>
      </c>
      <c r="B48" s="57" t="s">
        <v>86</v>
      </c>
      <c r="C48" s="177" t="s">
        <v>73</v>
      </c>
      <c r="D48" s="178"/>
      <c r="E48" s="73">
        <v>2</v>
      </c>
      <c r="F48" s="48" t="s">
        <v>7</v>
      </c>
      <c r="G48" s="56">
        <v>15000</v>
      </c>
      <c r="H48" s="10">
        <f t="shared" si="11"/>
        <v>30000</v>
      </c>
      <c r="I48" s="69"/>
      <c r="J48" s="11" t="str">
        <f t="shared" si="12"/>
        <v/>
      </c>
      <c r="K48" s="69"/>
      <c r="L48" s="11" t="str">
        <f t="shared" si="13"/>
        <v/>
      </c>
      <c r="M48" s="45"/>
    </row>
    <row r="49" spans="1:13" x14ac:dyDescent="0.25">
      <c r="A49" s="30"/>
      <c r="B49" s="31"/>
      <c r="C49" s="179" t="s">
        <v>65</v>
      </c>
      <c r="D49" s="180"/>
      <c r="E49" s="180"/>
      <c r="F49" s="180"/>
      <c r="G49" s="60"/>
      <c r="H49" s="15">
        <f>IF(G42&lt;&gt;"",SUM(H42:H48),"")</f>
        <v>57500</v>
      </c>
      <c r="I49" s="66"/>
      <c r="J49" s="15" t="str">
        <f>IF(I42&lt;&gt;"",SUM(J42:J48),"")</f>
        <v/>
      </c>
      <c r="K49" s="14"/>
      <c r="L49" s="15" t="str">
        <f>IF(K42&lt;&gt;"",SUM(L42:L48),"")</f>
        <v/>
      </c>
    </row>
    <row r="50" spans="1:13" ht="29.25" x14ac:dyDescent="0.25">
      <c r="A50" s="111"/>
      <c r="B50" s="112" t="s">
        <v>78</v>
      </c>
      <c r="C50" s="181" t="s">
        <v>114</v>
      </c>
      <c r="D50" s="182"/>
      <c r="E50" s="182"/>
      <c r="F50" s="182"/>
      <c r="G50" s="113"/>
      <c r="H50" s="114"/>
      <c r="I50" s="28"/>
      <c r="J50" s="16"/>
      <c r="K50" s="49"/>
      <c r="L50" s="16"/>
      <c r="M50" s="78" t="s">
        <v>106</v>
      </c>
    </row>
    <row r="51" spans="1:13" x14ac:dyDescent="0.25">
      <c r="A51" s="115">
        <v>32</v>
      </c>
      <c r="B51" s="116" t="s">
        <v>112</v>
      </c>
      <c r="C51" s="183" t="s">
        <v>113</v>
      </c>
      <c r="D51" s="184"/>
      <c r="E51" s="117">
        <v>7905</v>
      </c>
      <c r="F51" s="118" t="s">
        <v>5</v>
      </c>
      <c r="G51" s="119">
        <v>16.420000000000002</v>
      </c>
      <c r="H51" s="107">
        <f t="shared" ref="H51:H66" si="15">E51*G51</f>
        <v>129800.10000000002</v>
      </c>
      <c r="I51" s="69"/>
      <c r="J51" s="11" t="str">
        <f t="shared" ref="J51:J66" si="16">IF(I51&lt;&gt;"",($E51*I51),"")</f>
        <v/>
      </c>
      <c r="K51" s="69"/>
      <c r="L51" s="11" t="str">
        <f t="shared" ref="L51:L66" si="17">IF(K51&lt;&gt;"",($E51*K51),"")</f>
        <v/>
      </c>
      <c r="M51" s="78" t="s">
        <v>106</v>
      </c>
    </row>
    <row r="52" spans="1:13" x14ac:dyDescent="0.25">
      <c r="A52" s="115">
        <f t="shared" ref="A52:A66" si="18">A51+1</f>
        <v>33</v>
      </c>
      <c r="B52" s="116" t="s">
        <v>115</v>
      </c>
      <c r="C52" s="183" t="s">
        <v>116</v>
      </c>
      <c r="D52" s="184"/>
      <c r="E52" s="117">
        <v>2195</v>
      </c>
      <c r="F52" s="118" t="s">
        <v>5</v>
      </c>
      <c r="G52" s="119">
        <v>33.33</v>
      </c>
      <c r="H52" s="107">
        <f t="shared" si="15"/>
        <v>73159.349999999991</v>
      </c>
      <c r="I52" s="69"/>
      <c r="J52" s="11" t="str">
        <f t="shared" si="16"/>
        <v/>
      </c>
      <c r="K52" s="69"/>
      <c r="L52" s="11" t="str">
        <f t="shared" si="17"/>
        <v/>
      </c>
      <c r="M52" s="78" t="s">
        <v>106</v>
      </c>
    </row>
    <row r="53" spans="1:13" x14ac:dyDescent="0.25">
      <c r="A53" s="115">
        <f t="shared" si="18"/>
        <v>34</v>
      </c>
      <c r="B53" s="116" t="s">
        <v>117</v>
      </c>
      <c r="C53" s="183" t="s">
        <v>118</v>
      </c>
      <c r="D53" s="184"/>
      <c r="E53" s="117">
        <v>70</v>
      </c>
      <c r="F53" s="118" t="s">
        <v>5</v>
      </c>
      <c r="G53" s="119">
        <v>40</v>
      </c>
      <c r="H53" s="107">
        <f t="shared" si="15"/>
        <v>2800</v>
      </c>
      <c r="I53" s="69"/>
      <c r="J53" s="11" t="str">
        <f t="shared" si="16"/>
        <v/>
      </c>
      <c r="K53" s="69"/>
      <c r="L53" s="11" t="str">
        <f t="shared" si="17"/>
        <v/>
      </c>
      <c r="M53" s="78" t="s">
        <v>106</v>
      </c>
    </row>
    <row r="54" spans="1:13" x14ac:dyDescent="0.25">
      <c r="A54" s="115">
        <f t="shared" si="18"/>
        <v>35</v>
      </c>
      <c r="B54" s="116" t="s">
        <v>119</v>
      </c>
      <c r="C54" s="183" t="s">
        <v>120</v>
      </c>
      <c r="D54" s="184"/>
      <c r="E54" s="117">
        <v>19005</v>
      </c>
      <c r="F54" s="118" t="s">
        <v>5</v>
      </c>
      <c r="G54" s="119">
        <v>8.51</v>
      </c>
      <c r="H54" s="107">
        <f t="shared" si="15"/>
        <v>161732.54999999999</v>
      </c>
      <c r="I54" s="69"/>
      <c r="J54" s="11" t="str">
        <f t="shared" si="16"/>
        <v/>
      </c>
      <c r="K54" s="69"/>
      <c r="L54" s="11" t="str">
        <f t="shared" si="17"/>
        <v/>
      </c>
      <c r="M54" s="78" t="s">
        <v>106</v>
      </c>
    </row>
    <row r="55" spans="1:13" x14ac:dyDescent="0.25">
      <c r="A55" s="115">
        <f t="shared" si="18"/>
        <v>36</v>
      </c>
      <c r="B55" s="116" t="s">
        <v>121</v>
      </c>
      <c r="C55" s="183" t="s">
        <v>122</v>
      </c>
      <c r="D55" s="184"/>
      <c r="E55" s="117">
        <v>38</v>
      </c>
      <c r="F55" s="118" t="s">
        <v>7</v>
      </c>
      <c r="G55" s="119">
        <v>1081.05</v>
      </c>
      <c r="H55" s="107">
        <f t="shared" si="15"/>
        <v>41079.9</v>
      </c>
      <c r="I55" s="69"/>
      <c r="J55" s="11" t="str">
        <f t="shared" si="16"/>
        <v/>
      </c>
      <c r="K55" s="69"/>
      <c r="L55" s="11" t="str">
        <f t="shared" si="17"/>
        <v/>
      </c>
      <c r="M55" s="78" t="s">
        <v>106</v>
      </c>
    </row>
    <row r="56" spans="1:13" x14ac:dyDescent="0.25">
      <c r="A56" s="115">
        <f t="shared" si="18"/>
        <v>37</v>
      </c>
      <c r="B56" s="116" t="s">
        <v>123</v>
      </c>
      <c r="C56" s="183" t="s">
        <v>124</v>
      </c>
      <c r="D56" s="184"/>
      <c r="E56" s="117">
        <v>7</v>
      </c>
      <c r="F56" s="118" t="s">
        <v>7</v>
      </c>
      <c r="G56" s="119">
        <v>7660.62</v>
      </c>
      <c r="H56" s="107">
        <f t="shared" si="15"/>
        <v>53624.34</v>
      </c>
      <c r="I56" s="69"/>
      <c r="J56" s="11" t="str">
        <f t="shared" si="16"/>
        <v/>
      </c>
      <c r="K56" s="69"/>
      <c r="L56" s="11" t="str">
        <f t="shared" si="17"/>
        <v/>
      </c>
      <c r="M56" s="78" t="s">
        <v>106</v>
      </c>
    </row>
    <row r="57" spans="1:13" x14ac:dyDescent="0.25">
      <c r="A57" s="115">
        <f t="shared" si="18"/>
        <v>38</v>
      </c>
      <c r="B57" s="116" t="s">
        <v>125</v>
      </c>
      <c r="C57" s="193" t="s">
        <v>126</v>
      </c>
      <c r="D57" s="194"/>
      <c r="E57" s="117">
        <v>8</v>
      </c>
      <c r="F57" s="118" t="s">
        <v>7</v>
      </c>
      <c r="G57" s="119">
        <v>8851.66</v>
      </c>
      <c r="H57" s="107">
        <f t="shared" si="15"/>
        <v>70813.279999999999</v>
      </c>
      <c r="I57" s="69"/>
      <c r="J57" s="11" t="str">
        <f t="shared" si="16"/>
        <v/>
      </c>
      <c r="K57" s="69"/>
      <c r="L57" s="11" t="str">
        <f t="shared" si="17"/>
        <v/>
      </c>
      <c r="M57" s="78" t="s">
        <v>106</v>
      </c>
    </row>
    <row r="58" spans="1:13" x14ac:dyDescent="0.25">
      <c r="A58" s="115">
        <f t="shared" si="18"/>
        <v>39</v>
      </c>
      <c r="B58" s="116" t="s">
        <v>127</v>
      </c>
      <c r="C58" s="193" t="s">
        <v>128</v>
      </c>
      <c r="D58" s="194"/>
      <c r="E58" s="117">
        <v>36</v>
      </c>
      <c r="F58" s="118" t="s">
        <v>7</v>
      </c>
      <c r="G58" s="119">
        <v>10070.280000000001</v>
      </c>
      <c r="H58" s="107">
        <f t="shared" si="15"/>
        <v>362530.08</v>
      </c>
      <c r="I58" s="69"/>
      <c r="J58" s="11" t="str">
        <f t="shared" si="16"/>
        <v/>
      </c>
      <c r="K58" s="69"/>
      <c r="L58" s="11" t="str">
        <f t="shared" si="17"/>
        <v/>
      </c>
      <c r="M58" s="78" t="s">
        <v>106</v>
      </c>
    </row>
    <row r="59" spans="1:13" x14ac:dyDescent="0.25">
      <c r="A59" s="115">
        <f t="shared" si="18"/>
        <v>40</v>
      </c>
      <c r="B59" s="116" t="s">
        <v>129</v>
      </c>
      <c r="C59" s="183" t="s">
        <v>130</v>
      </c>
      <c r="D59" s="184"/>
      <c r="E59" s="117">
        <v>2</v>
      </c>
      <c r="F59" s="118" t="s">
        <v>7</v>
      </c>
      <c r="G59" s="119">
        <v>624.24</v>
      </c>
      <c r="H59" s="107">
        <f t="shared" si="15"/>
        <v>1248.48</v>
      </c>
      <c r="I59" s="69"/>
      <c r="J59" s="11" t="str">
        <f t="shared" si="16"/>
        <v/>
      </c>
      <c r="K59" s="69"/>
      <c r="L59" s="11" t="str">
        <f t="shared" si="17"/>
        <v/>
      </c>
      <c r="M59" s="78" t="s">
        <v>106</v>
      </c>
    </row>
    <row r="60" spans="1:13" x14ac:dyDescent="0.25">
      <c r="A60" s="115">
        <f t="shared" si="18"/>
        <v>41</v>
      </c>
      <c r="B60" s="116" t="s">
        <v>131</v>
      </c>
      <c r="C60" s="183" t="s">
        <v>132</v>
      </c>
      <c r="D60" s="184"/>
      <c r="E60" s="117">
        <v>4</v>
      </c>
      <c r="F60" s="118" t="s">
        <v>7</v>
      </c>
      <c r="G60" s="119">
        <v>14250</v>
      </c>
      <c r="H60" s="107">
        <f t="shared" si="15"/>
        <v>57000</v>
      </c>
      <c r="I60" s="69"/>
      <c r="J60" s="11" t="str">
        <f t="shared" si="16"/>
        <v/>
      </c>
      <c r="K60" s="69"/>
      <c r="L60" s="11" t="str">
        <f t="shared" si="17"/>
        <v/>
      </c>
      <c r="M60" s="78" t="s">
        <v>106</v>
      </c>
    </row>
    <row r="61" spans="1:13" x14ac:dyDescent="0.25">
      <c r="A61" s="115">
        <f t="shared" si="18"/>
        <v>42</v>
      </c>
      <c r="B61" s="116" t="s">
        <v>133</v>
      </c>
      <c r="C61" s="193" t="s">
        <v>134</v>
      </c>
      <c r="D61" s="194"/>
      <c r="E61" s="117">
        <v>7</v>
      </c>
      <c r="F61" s="118" t="s">
        <v>7</v>
      </c>
      <c r="G61" s="119">
        <v>2200</v>
      </c>
      <c r="H61" s="107">
        <f t="shared" si="15"/>
        <v>15400</v>
      </c>
      <c r="I61" s="69"/>
      <c r="J61" s="11" t="str">
        <f t="shared" si="16"/>
        <v/>
      </c>
      <c r="K61" s="69"/>
      <c r="L61" s="11" t="str">
        <f t="shared" si="17"/>
        <v/>
      </c>
      <c r="M61" s="78" t="s">
        <v>106</v>
      </c>
    </row>
    <row r="62" spans="1:13" x14ac:dyDescent="0.25">
      <c r="A62" s="115">
        <f t="shared" si="18"/>
        <v>43</v>
      </c>
      <c r="B62" s="116" t="s">
        <v>135</v>
      </c>
      <c r="C62" s="193" t="s">
        <v>136</v>
      </c>
      <c r="D62" s="194"/>
      <c r="E62" s="117">
        <v>4</v>
      </c>
      <c r="F62" s="118" t="s">
        <v>7</v>
      </c>
      <c r="G62" s="119">
        <v>7382.87</v>
      </c>
      <c r="H62" s="107">
        <f t="shared" si="15"/>
        <v>29531.48</v>
      </c>
      <c r="I62" s="69"/>
      <c r="J62" s="11" t="str">
        <f t="shared" si="16"/>
        <v/>
      </c>
      <c r="K62" s="69"/>
      <c r="L62" s="11" t="str">
        <f t="shared" si="17"/>
        <v/>
      </c>
      <c r="M62" s="78" t="s">
        <v>106</v>
      </c>
    </row>
    <row r="63" spans="1:13" x14ac:dyDescent="0.25">
      <c r="A63" s="115">
        <f t="shared" si="18"/>
        <v>44</v>
      </c>
      <c r="B63" s="116" t="s">
        <v>137</v>
      </c>
      <c r="C63" s="183" t="s">
        <v>138</v>
      </c>
      <c r="D63" s="184"/>
      <c r="E63" s="117">
        <v>4</v>
      </c>
      <c r="F63" s="118" t="s">
        <v>7</v>
      </c>
      <c r="G63" s="119">
        <v>5129.37</v>
      </c>
      <c r="H63" s="107">
        <f t="shared" si="15"/>
        <v>20517.48</v>
      </c>
      <c r="I63" s="69"/>
      <c r="J63" s="11" t="str">
        <f t="shared" si="16"/>
        <v/>
      </c>
      <c r="K63" s="69"/>
      <c r="L63" s="11" t="str">
        <f t="shared" si="17"/>
        <v/>
      </c>
      <c r="M63" s="78" t="s">
        <v>106</v>
      </c>
    </row>
    <row r="64" spans="1:13" x14ac:dyDescent="0.25">
      <c r="A64" s="115">
        <f t="shared" si="18"/>
        <v>45</v>
      </c>
      <c r="B64" s="116" t="s">
        <v>139</v>
      </c>
      <c r="C64" s="193" t="s">
        <v>140</v>
      </c>
      <c r="D64" s="194"/>
      <c r="E64" s="117">
        <v>4</v>
      </c>
      <c r="F64" s="118" t="s">
        <v>7</v>
      </c>
      <c r="G64" s="119">
        <v>7695.41</v>
      </c>
      <c r="H64" s="107">
        <f t="shared" si="15"/>
        <v>30781.64</v>
      </c>
      <c r="I64" s="69"/>
      <c r="J64" s="11" t="str">
        <f t="shared" si="16"/>
        <v/>
      </c>
      <c r="K64" s="69"/>
      <c r="L64" s="11" t="str">
        <f t="shared" si="17"/>
        <v/>
      </c>
      <c r="M64" s="78" t="s">
        <v>106</v>
      </c>
    </row>
    <row r="65" spans="1:13" x14ac:dyDescent="0.25">
      <c r="A65" s="115">
        <f t="shared" si="18"/>
        <v>46</v>
      </c>
      <c r="B65" s="116" t="s">
        <v>141</v>
      </c>
      <c r="C65" s="183" t="s">
        <v>142</v>
      </c>
      <c r="D65" s="184"/>
      <c r="E65" s="117">
        <v>4</v>
      </c>
      <c r="F65" s="118" t="s">
        <v>7</v>
      </c>
      <c r="G65" s="119">
        <v>6809.57</v>
      </c>
      <c r="H65" s="107">
        <f t="shared" si="15"/>
        <v>27238.28</v>
      </c>
      <c r="I65" s="69"/>
      <c r="J65" s="11" t="str">
        <f t="shared" si="16"/>
        <v/>
      </c>
      <c r="K65" s="69"/>
      <c r="L65" s="11" t="str">
        <f t="shared" si="17"/>
        <v/>
      </c>
      <c r="M65" s="78" t="s">
        <v>106</v>
      </c>
    </row>
    <row r="66" spans="1:13" x14ac:dyDescent="0.25">
      <c r="A66" s="115">
        <f t="shared" si="18"/>
        <v>47</v>
      </c>
      <c r="B66" s="116" t="s">
        <v>143</v>
      </c>
      <c r="C66" s="183" t="s">
        <v>144</v>
      </c>
      <c r="D66" s="184"/>
      <c r="E66" s="117">
        <v>11</v>
      </c>
      <c r="F66" s="118" t="s">
        <v>10</v>
      </c>
      <c r="G66" s="119">
        <v>3935.28</v>
      </c>
      <c r="H66" s="107">
        <f t="shared" si="15"/>
        <v>43288.08</v>
      </c>
      <c r="I66" s="69"/>
      <c r="J66" s="11" t="str">
        <f t="shared" si="16"/>
        <v/>
      </c>
      <c r="K66" s="69"/>
      <c r="L66" s="11" t="str">
        <f t="shared" si="17"/>
        <v/>
      </c>
      <c r="M66" s="78" t="s">
        <v>106</v>
      </c>
    </row>
    <row r="67" spans="1:13" x14ac:dyDescent="0.25">
      <c r="A67" s="30"/>
      <c r="B67" s="31"/>
      <c r="C67" s="199" t="s">
        <v>145</v>
      </c>
      <c r="D67" s="200"/>
      <c r="E67" s="200"/>
      <c r="F67" s="200"/>
      <c r="G67" s="91"/>
      <c r="H67" s="15">
        <f>IF(G51&lt;&gt;"",SUM(H51:H66),"")</f>
        <v>1120545.04</v>
      </c>
      <c r="I67" s="66"/>
      <c r="J67" s="15" t="str">
        <f>IF(I51&lt;&gt;"",SUM(J51:J66),"")</f>
        <v/>
      </c>
      <c r="K67" s="14"/>
      <c r="L67" s="15" t="str">
        <f>IF(K51&lt;&gt;"",SUM(L51:L66),"")</f>
        <v/>
      </c>
      <c r="M67" s="78" t="s">
        <v>106</v>
      </c>
    </row>
    <row r="68" spans="1:13" ht="30" customHeight="1" x14ac:dyDescent="0.25">
      <c r="A68" s="30"/>
      <c r="B68" s="31"/>
      <c r="C68" s="197" t="s">
        <v>146</v>
      </c>
      <c r="D68" s="198"/>
      <c r="E68" s="198"/>
      <c r="F68" s="198"/>
      <c r="G68" s="99"/>
      <c r="H68" s="15">
        <f>IF(G7&lt;&gt;"",SUM(H9+H20+H39+H49+H67),"")</f>
        <v>11461554.3281</v>
      </c>
      <c r="I68" s="67"/>
      <c r="J68" s="15" t="str">
        <f>IF(I7&lt;&gt;"",SUM(J9+J20+J39+J49+J67),"")</f>
        <v/>
      </c>
      <c r="K68" s="32"/>
      <c r="L68" s="15" t="str">
        <f>IF(K7&lt;&gt;"",SUM(L9+L20+L39+L49+L67),"")</f>
        <v/>
      </c>
      <c r="M68" s="78" t="s">
        <v>103</v>
      </c>
    </row>
    <row r="69" spans="1:13" x14ac:dyDescent="0.25">
      <c r="A69" s="33"/>
      <c r="B69" s="34"/>
      <c r="C69" s="195" t="s">
        <v>97</v>
      </c>
      <c r="D69" s="196"/>
      <c r="E69" s="120"/>
      <c r="F69" s="35">
        <v>0.1</v>
      </c>
      <c r="H69" s="37">
        <f>IF(G8&lt;&gt;"",H68*$F69,"")</f>
        <v>1146155.4328099999</v>
      </c>
      <c r="I69" s="36"/>
      <c r="J69" s="37" t="str">
        <f>IF(I8&lt;&gt;"",J68*$F69,"")</f>
        <v/>
      </c>
      <c r="K69" s="36"/>
      <c r="L69" s="37" t="str">
        <f>IF(K8&lt;&gt;"",L68*$F69,"")</f>
        <v/>
      </c>
    </row>
    <row r="70" spans="1:13" x14ac:dyDescent="0.25">
      <c r="A70" s="38"/>
      <c r="B70" s="54"/>
      <c r="C70" s="175" t="s">
        <v>64</v>
      </c>
      <c r="D70" s="176"/>
      <c r="E70" s="176"/>
      <c r="F70" s="176"/>
      <c r="G70" s="54"/>
      <c r="H70" s="110">
        <f>SUM(H68:H69)</f>
        <v>12607709.760909999</v>
      </c>
      <c r="I70" s="40"/>
      <c r="J70" s="40" t="str">
        <f>IF(I7&lt;&gt;"",SUM(J68:J69),"")</f>
        <v/>
      </c>
      <c r="K70" s="39"/>
      <c r="L70" s="40" t="str">
        <f>IF(K7&lt;&gt;"",SUM(L68:L69),"")</f>
        <v/>
      </c>
    </row>
    <row r="72" spans="1:13" x14ac:dyDescent="0.25">
      <c r="A72" s="174" t="s">
        <v>74</v>
      </c>
      <c r="B72" s="174"/>
      <c r="C72" s="174"/>
      <c r="D72" s="174"/>
    </row>
    <row r="73" spans="1:13" ht="15.75" x14ac:dyDescent="0.25">
      <c r="A73" s="63"/>
      <c r="B73" s="63"/>
      <c r="C73" s="63"/>
    </row>
    <row r="74" spans="1:13" ht="15.75" x14ac:dyDescent="0.25">
      <c r="A74" s="63"/>
      <c r="B74" s="63"/>
      <c r="C74" s="63"/>
    </row>
    <row r="75" spans="1:13" x14ac:dyDescent="0.25">
      <c r="A75" s="174" t="s">
        <v>75</v>
      </c>
      <c r="B75" s="174"/>
      <c r="C75" s="174"/>
      <c r="D75" s="174"/>
    </row>
  </sheetData>
  <sheetProtection algorithmName="SHA-512" hashValue="ho8o0gmTkCrzukfnGYmzgQXCR6TeR8cJkB2mBVZPlApT4fBX8+dyR3Js2eIqHVsfH/ZbHQfUKGMY4mZvPtgvHg==" saltValue="nfgYtXgBG3I+xoL9swYzfg==" spinCount="100000" sheet="1" selectLockedCells="1"/>
  <mergeCells count="72">
    <mergeCell ref="A72:D72"/>
    <mergeCell ref="A75:D75"/>
    <mergeCell ref="C13:D13"/>
    <mergeCell ref="C46:F46"/>
    <mergeCell ref="C47:D47"/>
    <mergeCell ref="C35:D35"/>
    <mergeCell ref="C39:F39"/>
    <mergeCell ref="C40:F40"/>
    <mergeCell ref="C41:F41"/>
    <mergeCell ref="C42:D42"/>
    <mergeCell ref="C43:D43"/>
    <mergeCell ref="C44:D44"/>
    <mergeCell ref="C23:D23"/>
    <mergeCell ref="C24:D24"/>
    <mergeCell ref="C38:D38"/>
    <mergeCell ref="C36:D36"/>
    <mergeCell ref="A1:F3"/>
    <mergeCell ref="I1:L4"/>
    <mergeCell ref="C26:D26"/>
    <mergeCell ref="C14:D14"/>
    <mergeCell ref="C15:D15"/>
    <mergeCell ref="C16:D16"/>
    <mergeCell ref="C17:D17"/>
    <mergeCell ref="C19:D19"/>
    <mergeCell ref="C20:F20"/>
    <mergeCell ref="C18:D18"/>
    <mergeCell ref="C21:F21"/>
    <mergeCell ref="C22:D22"/>
    <mergeCell ref="C25:D25"/>
    <mergeCell ref="C5:D5"/>
    <mergeCell ref="C6:F6"/>
    <mergeCell ref="C7:D7"/>
    <mergeCell ref="C70:F70"/>
    <mergeCell ref="C69:D69"/>
    <mergeCell ref="C50:F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6:D66"/>
    <mergeCell ref="C67:F67"/>
    <mergeCell ref="C68:F68"/>
    <mergeCell ref="G1:H4"/>
    <mergeCell ref="C61:D61"/>
    <mergeCell ref="C62:D62"/>
    <mergeCell ref="C63:D63"/>
    <mergeCell ref="C64:D64"/>
    <mergeCell ref="C37:D37"/>
    <mergeCell ref="C27:D27"/>
    <mergeCell ref="C28:D28"/>
    <mergeCell ref="C29:D29"/>
    <mergeCell ref="C30:D30"/>
    <mergeCell ref="C32:D32"/>
    <mergeCell ref="C8:D8"/>
    <mergeCell ref="A4:F4"/>
    <mergeCell ref="C34:D34"/>
    <mergeCell ref="C31:D31"/>
    <mergeCell ref="C33:D33"/>
    <mergeCell ref="C65:D65"/>
    <mergeCell ref="C48:D48"/>
    <mergeCell ref="C49:F49"/>
    <mergeCell ref="C9:F9"/>
    <mergeCell ref="C10:F10"/>
    <mergeCell ref="C11:D11"/>
    <mergeCell ref="C12:D12"/>
    <mergeCell ref="C45:D45"/>
  </mergeCells>
  <printOptions horizontalCentered="1"/>
  <pageMargins left="0.25" right="0.25" top="0.2" bottom="0.3" header="0.3" footer="0.2"/>
  <pageSetup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1E115-BA98-4180-A9F1-C28526B088B1}">
  <sheetPr>
    <pageSetUpPr fitToPage="1"/>
  </sheetPr>
  <dimension ref="A1:M75"/>
  <sheetViews>
    <sheetView zoomScaleNormal="100" workbookViewId="0">
      <pane ySplit="5" topLeftCell="A6" activePane="bottomLeft" state="frozen"/>
      <selection pane="bottomLeft" activeCell="I1" sqref="I1:L4"/>
    </sheetView>
  </sheetViews>
  <sheetFormatPr defaultRowHeight="15" x14ac:dyDescent="0.25"/>
  <cols>
    <col min="1" max="1" width="12.7109375" style="1" customWidth="1"/>
    <col min="2" max="2" width="13.5703125" style="1" customWidth="1"/>
    <col min="3" max="3" width="9.140625" style="1"/>
    <col min="4" max="4" width="63.7109375" style="1" customWidth="1"/>
    <col min="5" max="5" width="15.7109375" style="2" customWidth="1"/>
    <col min="6" max="6" width="15.7109375" style="1" customWidth="1"/>
    <col min="7" max="7" width="15.7109375" style="1" hidden="1" customWidth="1"/>
    <col min="8" max="8" width="16.42578125" style="1" hidden="1" customWidth="1"/>
    <col min="9" max="12" width="15.7109375" style="2" customWidth="1"/>
    <col min="13" max="16384" width="9.140625" style="1"/>
  </cols>
  <sheetData>
    <row r="1" spans="1:13" x14ac:dyDescent="0.25">
      <c r="A1" s="154" t="s">
        <v>111</v>
      </c>
      <c r="B1" s="155"/>
      <c r="C1" s="155"/>
      <c r="D1" s="155"/>
      <c r="E1" s="155"/>
      <c r="F1" s="156"/>
      <c r="G1" s="135" t="s">
        <v>37</v>
      </c>
      <c r="H1" s="136"/>
      <c r="I1" s="141"/>
      <c r="J1" s="142"/>
      <c r="K1" s="142"/>
      <c r="L1" s="143"/>
    </row>
    <row r="2" spans="1:13" x14ac:dyDescent="0.25">
      <c r="A2" s="155"/>
      <c r="B2" s="155"/>
      <c r="C2" s="155"/>
      <c r="D2" s="155"/>
      <c r="E2" s="155"/>
      <c r="F2" s="156"/>
      <c r="G2" s="137"/>
      <c r="H2" s="138"/>
      <c r="I2" s="144"/>
      <c r="J2" s="145"/>
      <c r="K2" s="145"/>
      <c r="L2" s="146"/>
    </row>
    <row r="3" spans="1:13" x14ac:dyDescent="0.25">
      <c r="A3" s="157"/>
      <c r="B3" s="157"/>
      <c r="C3" s="157"/>
      <c r="D3" s="157"/>
      <c r="E3" s="157"/>
      <c r="F3" s="158"/>
      <c r="G3" s="137"/>
      <c r="H3" s="138"/>
      <c r="I3" s="144"/>
      <c r="J3" s="145"/>
      <c r="K3" s="145"/>
      <c r="L3" s="146"/>
    </row>
    <row r="4" spans="1:13" x14ac:dyDescent="0.25">
      <c r="A4" s="170" t="s">
        <v>98</v>
      </c>
      <c r="B4" s="170"/>
      <c r="C4" s="170"/>
      <c r="D4" s="170"/>
      <c r="E4" s="170"/>
      <c r="F4" s="171"/>
      <c r="G4" s="139"/>
      <c r="H4" s="140"/>
      <c r="I4" s="147"/>
      <c r="J4" s="148"/>
      <c r="K4" s="148"/>
      <c r="L4" s="149"/>
    </row>
    <row r="5" spans="1:13" ht="85.5" x14ac:dyDescent="0.25">
      <c r="A5" s="41" t="s">
        <v>87</v>
      </c>
      <c r="B5" s="41" t="s">
        <v>39</v>
      </c>
      <c r="C5" s="159" t="s">
        <v>11</v>
      </c>
      <c r="D5" s="160"/>
      <c r="E5" s="42" t="s">
        <v>88</v>
      </c>
      <c r="F5" s="43" t="s">
        <v>0</v>
      </c>
      <c r="G5" s="43" t="s">
        <v>1</v>
      </c>
      <c r="H5" s="41" t="s">
        <v>76</v>
      </c>
      <c r="I5" s="41" t="s">
        <v>101</v>
      </c>
      <c r="J5" s="41" t="s">
        <v>102</v>
      </c>
      <c r="K5" s="41" t="s">
        <v>99</v>
      </c>
      <c r="L5" s="41" t="s">
        <v>100</v>
      </c>
    </row>
    <row r="6" spans="1:13" x14ac:dyDescent="0.25">
      <c r="A6" s="3"/>
      <c r="B6" s="3"/>
      <c r="C6" s="150" t="s">
        <v>20</v>
      </c>
      <c r="D6" s="151"/>
      <c r="E6" s="151"/>
      <c r="F6" s="169"/>
      <c r="G6" s="4"/>
      <c r="H6" s="4"/>
      <c r="I6" s="5"/>
      <c r="J6" s="5"/>
      <c r="K6" s="5"/>
      <c r="L6" s="5"/>
    </row>
    <row r="7" spans="1:13" x14ac:dyDescent="0.25">
      <c r="A7" s="6">
        <v>1</v>
      </c>
      <c r="B7" s="7" t="s">
        <v>27</v>
      </c>
      <c r="C7" s="161" t="s">
        <v>3</v>
      </c>
      <c r="D7" s="162"/>
      <c r="E7" s="70">
        <v>1</v>
      </c>
      <c r="F7" s="8" t="s">
        <v>4</v>
      </c>
      <c r="G7" s="9">
        <v>1399406.41</v>
      </c>
      <c r="H7" s="10">
        <f>G7</f>
        <v>1399406.41</v>
      </c>
      <c r="I7" s="69"/>
      <c r="J7" s="11" t="str">
        <f>IF(I7&lt;&gt;"",($E7*I7),"")</f>
        <v/>
      </c>
      <c r="K7" s="69"/>
      <c r="L7" s="11" t="str">
        <f>IF(K7&lt;&gt;"",($E7*K7),"")</f>
        <v/>
      </c>
    </row>
    <row r="8" spans="1:13" x14ac:dyDescent="0.25">
      <c r="A8" s="6">
        <f>A7+1</f>
        <v>2</v>
      </c>
      <c r="B8" s="7" t="s">
        <v>26</v>
      </c>
      <c r="C8" s="161" t="s">
        <v>21</v>
      </c>
      <c r="D8" s="162"/>
      <c r="E8" s="70">
        <v>1</v>
      </c>
      <c r="F8" s="8" t="s">
        <v>4</v>
      </c>
      <c r="G8" s="9">
        <v>699703.2</v>
      </c>
      <c r="H8" s="10">
        <f>G8</f>
        <v>699703.2</v>
      </c>
      <c r="I8" s="69"/>
      <c r="J8" s="11" t="str">
        <f>IF(I8&lt;&gt;"",($E8*I8),"")</f>
        <v/>
      </c>
      <c r="K8" s="69"/>
      <c r="L8" s="11" t="str">
        <f>IF(K8&lt;&gt;"",($E8*K8),"")</f>
        <v/>
      </c>
    </row>
    <row r="9" spans="1:13" x14ac:dyDescent="0.25">
      <c r="A9" s="12"/>
      <c r="B9" s="13"/>
      <c r="C9" s="152" t="s">
        <v>19</v>
      </c>
      <c r="D9" s="153"/>
      <c r="E9" s="153"/>
      <c r="F9" s="153"/>
      <c r="G9" s="62"/>
      <c r="H9" s="46">
        <f>SUM(H7:H8)</f>
        <v>2099109.61</v>
      </c>
      <c r="I9" s="66"/>
      <c r="J9" s="15" t="str">
        <f>IF(I7&lt;&gt;"",SUM(J7:J8),"")</f>
        <v/>
      </c>
      <c r="K9" s="14"/>
      <c r="L9" s="15" t="str">
        <f>IF(K7&lt;&gt;"",SUM(L7:L8),"")</f>
        <v/>
      </c>
    </row>
    <row r="10" spans="1:13" x14ac:dyDescent="0.25">
      <c r="A10" s="3"/>
      <c r="B10" s="3"/>
      <c r="C10" s="150" t="s">
        <v>2</v>
      </c>
      <c r="D10" s="151"/>
      <c r="E10" s="151"/>
      <c r="F10" s="151"/>
      <c r="G10" s="4"/>
      <c r="H10" s="4"/>
      <c r="I10" s="16"/>
      <c r="J10" s="16"/>
      <c r="K10" s="16"/>
      <c r="L10" s="16"/>
    </row>
    <row r="11" spans="1:13" ht="15" customHeight="1" x14ac:dyDescent="0.25">
      <c r="A11" s="6">
        <v>3</v>
      </c>
      <c r="B11" s="7" t="s">
        <v>25</v>
      </c>
      <c r="C11" s="201" t="s">
        <v>6</v>
      </c>
      <c r="D11" s="202"/>
      <c r="E11" s="70">
        <v>96</v>
      </c>
      <c r="F11" s="8" t="s">
        <v>7</v>
      </c>
      <c r="G11" s="17">
        <v>104.6</v>
      </c>
      <c r="H11" s="10">
        <f>E11*G11</f>
        <v>10041.599999999999</v>
      </c>
      <c r="I11" s="69"/>
      <c r="J11" s="11" t="str">
        <f t="shared" ref="J11:L19" si="0">IF(I11&lt;&gt;"",($E11*I11),"")</f>
        <v/>
      </c>
      <c r="K11" s="69"/>
      <c r="L11" s="11" t="str">
        <f t="shared" si="0"/>
        <v/>
      </c>
    </row>
    <row r="12" spans="1:13" ht="30" customHeight="1" x14ac:dyDescent="0.25">
      <c r="A12" s="6">
        <f>A11+1</f>
        <v>4</v>
      </c>
      <c r="B12" s="121" t="s">
        <v>147</v>
      </c>
      <c r="C12" s="203" t="s">
        <v>148</v>
      </c>
      <c r="D12" s="204"/>
      <c r="E12" s="70">
        <v>140644.49</v>
      </c>
      <c r="F12" s="20" t="s">
        <v>8</v>
      </c>
      <c r="G12" s="17">
        <v>3.46</v>
      </c>
      <c r="H12" s="10">
        <f t="shared" ref="H12:H19" si="1">E12*G12</f>
        <v>486629.93539999996</v>
      </c>
      <c r="I12" s="69"/>
      <c r="J12" s="11" t="str">
        <f t="shared" si="0"/>
        <v/>
      </c>
      <c r="K12" s="69"/>
      <c r="L12" s="11" t="str">
        <f t="shared" si="0"/>
        <v/>
      </c>
      <c r="M12" s="78" t="s">
        <v>103</v>
      </c>
    </row>
    <row r="13" spans="1:13" ht="15" customHeight="1" x14ac:dyDescent="0.25">
      <c r="A13" s="6">
        <f t="shared" ref="A13:A19" si="2">A12+1</f>
        <v>5</v>
      </c>
      <c r="B13" s="74" t="s">
        <v>92</v>
      </c>
      <c r="C13" s="205" t="s">
        <v>94</v>
      </c>
      <c r="D13" s="206"/>
      <c r="E13" s="75">
        <v>140644.49</v>
      </c>
      <c r="F13" s="20" t="s">
        <v>8</v>
      </c>
      <c r="G13" s="17">
        <v>18.5</v>
      </c>
      <c r="H13" s="10">
        <f t="shared" si="1"/>
        <v>2601923.0649999999</v>
      </c>
      <c r="I13" s="69"/>
      <c r="J13" s="11" t="str">
        <f t="shared" si="0"/>
        <v/>
      </c>
      <c r="K13" s="69"/>
      <c r="L13" s="11" t="str">
        <f t="shared" si="0"/>
        <v/>
      </c>
    </row>
    <row r="14" spans="1:13" ht="15" customHeight="1" x14ac:dyDescent="0.25">
      <c r="A14" s="6">
        <f t="shared" si="2"/>
        <v>6</v>
      </c>
      <c r="B14" s="21" t="s">
        <v>31</v>
      </c>
      <c r="C14" s="203" t="s">
        <v>32</v>
      </c>
      <c r="D14" s="204"/>
      <c r="E14" s="71">
        <v>15471</v>
      </c>
      <c r="F14" s="22" t="s">
        <v>9</v>
      </c>
      <c r="G14" s="23">
        <v>83</v>
      </c>
      <c r="H14" s="24">
        <f t="shared" si="1"/>
        <v>1284093</v>
      </c>
      <c r="I14" s="69"/>
      <c r="J14" s="11" t="str">
        <f t="shared" si="0"/>
        <v/>
      </c>
      <c r="K14" s="69"/>
      <c r="L14" s="11" t="str">
        <f t="shared" si="0"/>
        <v/>
      </c>
    </row>
    <row r="15" spans="1:13" ht="15" customHeight="1" x14ac:dyDescent="0.25">
      <c r="A15" s="6">
        <f t="shared" si="2"/>
        <v>7</v>
      </c>
      <c r="B15" s="21" t="s">
        <v>31</v>
      </c>
      <c r="C15" s="203" t="s">
        <v>33</v>
      </c>
      <c r="D15" s="204"/>
      <c r="E15" s="71">
        <v>7736</v>
      </c>
      <c r="F15" s="22" t="s">
        <v>9</v>
      </c>
      <c r="G15" s="23">
        <v>89.15</v>
      </c>
      <c r="H15" s="24">
        <f t="shared" si="1"/>
        <v>689664.4</v>
      </c>
      <c r="I15" s="69"/>
      <c r="J15" s="11" t="str">
        <f t="shared" si="0"/>
        <v/>
      </c>
      <c r="K15" s="69"/>
      <c r="L15" s="11" t="str">
        <f t="shared" si="0"/>
        <v/>
      </c>
    </row>
    <row r="16" spans="1:13" ht="29.25" customHeight="1" x14ac:dyDescent="0.25">
      <c r="A16" s="6">
        <f t="shared" si="2"/>
        <v>8</v>
      </c>
      <c r="B16" s="76" t="s">
        <v>93</v>
      </c>
      <c r="C16" s="210" t="s">
        <v>95</v>
      </c>
      <c r="D16" s="211"/>
      <c r="E16" s="122">
        <v>46413</v>
      </c>
      <c r="F16" s="133" t="s">
        <v>152</v>
      </c>
      <c r="G16" s="134">
        <v>131.27000000000001</v>
      </c>
      <c r="H16" s="10">
        <f t="shared" si="1"/>
        <v>6092634.5100000007</v>
      </c>
      <c r="I16" s="69"/>
      <c r="J16" s="11" t="str">
        <f t="shared" si="0"/>
        <v/>
      </c>
      <c r="K16" s="69"/>
      <c r="L16" s="11" t="str">
        <f t="shared" si="0"/>
        <v/>
      </c>
      <c r="M16" s="78" t="s">
        <v>103</v>
      </c>
    </row>
    <row r="17" spans="1:13" ht="15" customHeight="1" x14ac:dyDescent="0.25">
      <c r="A17" s="6">
        <f t="shared" si="2"/>
        <v>9</v>
      </c>
      <c r="B17" s="7" t="s">
        <v>28</v>
      </c>
      <c r="C17" s="207" t="s">
        <v>18</v>
      </c>
      <c r="D17" s="208"/>
      <c r="E17" s="70">
        <v>20</v>
      </c>
      <c r="F17" s="20" t="s">
        <v>8</v>
      </c>
      <c r="G17" s="17">
        <v>24.42</v>
      </c>
      <c r="H17" s="10">
        <f t="shared" si="1"/>
        <v>488.40000000000003</v>
      </c>
      <c r="I17" s="69"/>
      <c r="J17" s="11" t="str">
        <f t="shared" si="0"/>
        <v/>
      </c>
      <c r="K17" s="69"/>
      <c r="L17" s="11" t="str">
        <f t="shared" si="0"/>
        <v/>
      </c>
    </row>
    <row r="18" spans="1:13" x14ac:dyDescent="0.25">
      <c r="A18" s="6">
        <f t="shared" si="2"/>
        <v>10</v>
      </c>
      <c r="B18" s="7" t="s">
        <v>29</v>
      </c>
      <c r="C18" s="207" t="s">
        <v>17</v>
      </c>
      <c r="D18" s="208"/>
      <c r="E18" s="70">
        <v>800</v>
      </c>
      <c r="F18" s="20" t="s">
        <v>8</v>
      </c>
      <c r="G18" s="17">
        <v>31.61</v>
      </c>
      <c r="H18" s="10">
        <f t="shared" si="1"/>
        <v>25288</v>
      </c>
      <c r="I18" s="69"/>
      <c r="J18" s="11" t="str">
        <f t="shared" si="0"/>
        <v/>
      </c>
      <c r="K18" s="69"/>
      <c r="L18" s="11" t="str">
        <f t="shared" si="0"/>
        <v/>
      </c>
    </row>
    <row r="19" spans="1:13" ht="15" customHeight="1" x14ac:dyDescent="0.25">
      <c r="A19" s="6">
        <f t="shared" si="2"/>
        <v>11</v>
      </c>
      <c r="B19" s="7" t="s">
        <v>30</v>
      </c>
      <c r="C19" s="207" t="s">
        <v>13</v>
      </c>
      <c r="D19" s="208"/>
      <c r="E19" s="70">
        <v>90</v>
      </c>
      <c r="F19" s="20" t="s">
        <v>8</v>
      </c>
      <c r="G19" s="17">
        <v>49.87</v>
      </c>
      <c r="H19" s="10">
        <f t="shared" si="1"/>
        <v>4488.3</v>
      </c>
      <c r="I19" s="69"/>
      <c r="J19" s="11" t="str">
        <f t="shared" si="0"/>
        <v/>
      </c>
      <c r="K19" s="69"/>
      <c r="L19" s="11" t="str">
        <f t="shared" si="0"/>
        <v/>
      </c>
    </row>
    <row r="20" spans="1:13" x14ac:dyDescent="0.25">
      <c r="A20" s="12"/>
      <c r="B20" s="13"/>
      <c r="C20" s="152" t="s">
        <v>96</v>
      </c>
      <c r="D20" s="153"/>
      <c r="E20" s="153"/>
      <c r="F20" s="153"/>
      <c r="G20" s="62"/>
      <c r="H20" s="46">
        <f>SUM(H11:H19)*1.25</f>
        <v>13994064.013000002</v>
      </c>
      <c r="I20" s="66"/>
      <c r="J20" s="15" t="str">
        <f>IF(I11&lt;&gt;"",SUM(J11:J19),"")</f>
        <v/>
      </c>
      <c r="K20" s="14"/>
      <c r="L20" s="15" t="str">
        <f>IF(K11&lt;&gt;"",SUM(L11:L19),"")</f>
        <v/>
      </c>
    </row>
    <row r="21" spans="1:13" x14ac:dyDescent="0.25">
      <c r="A21" s="25"/>
      <c r="B21" s="26"/>
      <c r="C21" s="150" t="s">
        <v>22</v>
      </c>
      <c r="D21" s="151"/>
      <c r="E21" s="151"/>
      <c r="F21" s="151"/>
      <c r="G21" s="4"/>
      <c r="H21" s="27"/>
      <c r="I21" s="28"/>
      <c r="J21" s="29"/>
      <c r="K21" s="28"/>
      <c r="L21" s="29"/>
    </row>
    <row r="22" spans="1:13" s="45" customFormat="1" x14ac:dyDescent="0.25">
      <c r="A22" s="18">
        <v>12</v>
      </c>
      <c r="B22" s="47" t="s">
        <v>40</v>
      </c>
      <c r="C22" s="172" t="s">
        <v>14</v>
      </c>
      <c r="D22" s="173"/>
      <c r="E22" s="72">
        <v>84</v>
      </c>
      <c r="F22" s="48" t="s">
        <v>10</v>
      </c>
      <c r="G22" s="44">
        <v>558.4</v>
      </c>
      <c r="H22" s="10">
        <f t="shared" ref="H22:H38" si="3">E22*G22</f>
        <v>46905.599999999999</v>
      </c>
      <c r="I22" s="69"/>
      <c r="J22" s="11" t="str">
        <f t="shared" ref="J22:J38" si="4">IF(I22&lt;&gt;"",($E22*I22),"")</f>
        <v/>
      </c>
      <c r="K22" s="69"/>
      <c r="L22" s="11" t="str">
        <f t="shared" ref="L22:L38" si="5">IF(K22&lt;&gt;"",($E22*K22),"")</f>
        <v/>
      </c>
    </row>
    <row r="23" spans="1:13" s="45" customFormat="1" x14ac:dyDescent="0.25">
      <c r="A23" s="6">
        <f t="shared" ref="A23:A35" si="6">A22+1</f>
        <v>13</v>
      </c>
      <c r="B23" s="47" t="s">
        <v>41</v>
      </c>
      <c r="C23" s="172" t="s">
        <v>12</v>
      </c>
      <c r="D23" s="173"/>
      <c r="E23" s="72">
        <v>36</v>
      </c>
      <c r="F23" s="48" t="s">
        <v>10</v>
      </c>
      <c r="G23" s="44">
        <v>36.619999999999997</v>
      </c>
      <c r="H23" s="10">
        <f t="shared" si="3"/>
        <v>1318.32</v>
      </c>
      <c r="I23" s="69"/>
      <c r="J23" s="11" t="str">
        <f t="shared" si="4"/>
        <v/>
      </c>
      <c r="K23" s="69"/>
      <c r="L23" s="11" t="str">
        <f t="shared" si="5"/>
        <v/>
      </c>
    </row>
    <row r="24" spans="1:13" s="45" customFormat="1" ht="30" customHeight="1" x14ac:dyDescent="0.25">
      <c r="A24" s="6">
        <f t="shared" si="6"/>
        <v>14</v>
      </c>
      <c r="B24" s="47" t="s">
        <v>42</v>
      </c>
      <c r="C24" s="172" t="s">
        <v>43</v>
      </c>
      <c r="D24" s="173"/>
      <c r="E24" s="72">
        <v>2806</v>
      </c>
      <c r="F24" s="48" t="s">
        <v>5</v>
      </c>
      <c r="G24" s="44">
        <v>3.18</v>
      </c>
      <c r="H24" s="10">
        <f t="shared" si="3"/>
        <v>8923.08</v>
      </c>
      <c r="I24" s="69"/>
      <c r="J24" s="11" t="str">
        <f t="shared" si="4"/>
        <v/>
      </c>
      <c r="K24" s="69"/>
      <c r="L24" s="11" t="str">
        <f t="shared" si="5"/>
        <v/>
      </c>
    </row>
    <row r="25" spans="1:13" s="45" customFormat="1" ht="30" customHeight="1" x14ac:dyDescent="0.25">
      <c r="A25" s="6">
        <f t="shared" si="6"/>
        <v>15</v>
      </c>
      <c r="B25" s="47" t="s">
        <v>44</v>
      </c>
      <c r="C25" s="172" t="s">
        <v>36</v>
      </c>
      <c r="D25" s="173"/>
      <c r="E25" s="72">
        <v>30</v>
      </c>
      <c r="F25" s="48" t="s">
        <v>5</v>
      </c>
      <c r="G25" s="44">
        <v>4.54</v>
      </c>
      <c r="H25" s="10">
        <f t="shared" si="3"/>
        <v>136.19999999999999</v>
      </c>
      <c r="I25" s="69"/>
      <c r="J25" s="11" t="str">
        <f t="shared" si="4"/>
        <v/>
      </c>
      <c r="K25" s="69"/>
      <c r="L25" s="11" t="str">
        <f t="shared" si="5"/>
        <v/>
      </c>
    </row>
    <row r="26" spans="1:13" s="45" customFormat="1" ht="30" customHeight="1" x14ac:dyDescent="0.25">
      <c r="A26" s="6">
        <f t="shared" si="6"/>
        <v>16</v>
      </c>
      <c r="B26" s="47" t="s">
        <v>45</v>
      </c>
      <c r="C26" s="172" t="s">
        <v>46</v>
      </c>
      <c r="D26" s="173"/>
      <c r="E26" s="72">
        <v>2491</v>
      </c>
      <c r="F26" s="48" t="s">
        <v>5</v>
      </c>
      <c r="G26" s="44">
        <v>6.19</v>
      </c>
      <c r="H26" s="10">
        <f t="shared" si="3"/>
        <v>15419.29</v>
      </c>
      <c r="I26" s="69"/>
      <c r="J26" s="11" t="str">
        <f t="shared" si="4"/>
        <v/>
      </c>
      <c r="K26" s="69"/>
      <c r="L26" s="11" t="str">
        <f t="shared" si="5"/>
        <v/>
      </c>
    </row>
    <row r="27" spans="1:13" s="45" customFormat="1" ht="30" customHeight="1" x14ac:dyDescent="0.25">
      <c r="A27" s="6">
        <f t="shared" si="6"/>
        <v>17</v>
      </c>
      <c r="B27" s="47" t="s">
        <v>47</v>
      </c>
      <c r="C27" s="172" t="s">
        <v>48</v>
      </c>
      <c r="D27" s="173"/>
      <c r="E27" s="72">
        <v>1.87</v>
      </c>
      <c r="F27" s="48" t="s">
        <v>62</v>
      </c>
      <c r="G27" s="44">
        <v>1902.79</v>
      </c>
      <c r="H27" s="10">
        <f t="shared" si="3"/>
        <v>3558.2173000000003</v>
      </c>
      <c r="I27" s="69"/>
      <c r="J27" s="11" t="str">
        <f t="shared" si="4"/>
        <v/>
      </c>
      <c r="K27" s="69"/>
      <c r="L27" s="11" t="str">
        <f t="shared" si="5"/>
        <v/>
      </c>
    </row>
    <row r="28" spans="1:13" s="45" customFormat="1" x14ac:dyDescent="0.25">
      <c r="A28" s="6">
        <f t="shared" si="6"/>
        <v>18</v>
      </c>
      <c r="B28" s="47" t="s">
        <v>49</v>
      </c>
      <c r="C28" s="172" t="s">
        <v>50</v>
      </c>
      <c r="D28" s="173"/>
      <c r="E28" s="72">
        <v>106</v>
      </c>
      <c r="F28" s="48" t="s">
        <v>7</v>
      </c>
      <c r="G28" s="44">
        <v>160.72999999999999</v>
      </c>
      <c r="H28" s="10">
        <f t="shared" si="3"/>
        <v>17037.379999999997</v>
      </c>
      <c r="I28" s="69"/>
      <c r="J28" s="11" t="str">
        <f t="shared" si="4"/>
        <v/>
      </c>
      <c r="K28" s="69"/>
      <c r="L28" s="11" t="str">
        <f t="shared" si="5"/>
        <v/>
      </c>
    </row>
    <row r="29" spans="1:13" s="45" customFormat="1" x14ac:dyDescent="0.25">
      <c r="A29" s="6">
        <f t="shared" si="6"/>
        <v>19</v>
      </c>
      <c r="B29" s="47" t="s">
        <v>51</v>
      </c>
      <c r="C29" s="172" t="s">
        <v>15</v>
      </c>
      <c r="D29" s="173"/>
      <c r="E29" s="72">
        <v>136</v>
      </c>
      <c r="F29" s="48" t="s">
        <v>7</v>
      </c>
      <c r="G29" s="44">
        <v>63.19</v>
      </c>
      <c r="H29" s="10">
        <f t="shared" si="3"/>
        <v>8593.84</v>
      </c>
      <c r="I29" s="69"/>
      <c r="J29" s="11" t="str">
        <f t="shared" si="4"/>
        <v/>
      </c>
      <c r="K29" s="69"/>
      <c r="L29" s="11" t="str">
        <f t="shared" si="5"/>
        <v/>
      </c>
    </row>
    <row r="30" spans="1:13" s="45" customFormat="1" ht="30.75" customHeight="1" x14ac:dyDescent="0.25">
      <c r="A30" s="6">
        <f t="shared" si="6"/>
        <v>20</v>
      </c>
      <c r="B30" s="47" t="s">
        <v>52</v>
      </c>
      <c r="C30" s="172" t="s">
        <v>16</v>
      </c>
      <c r="D30" s="173"/>
      <c r="E30" s="72">
        <v>35</v>
      </c>
      <c r="F30" s="48" t="s">
        <v>5</v>
      </c>
      <c r="G30" s="44">
        <v>4.87</v>
      </c>
      <c r="H30" s="10">
        <f t="shared" si="3"/>
        <v>170.45000000000002</v>
      </c>
      <c r="I30" s="69"/>
      <c r="J30" s="11" t="str">
        <f t="shared" si="4"/>
        <v/>
      </c>
      <c r="K30" s="69"/>
      <c r="L30" s="11" t="str">
        <f t="shared" si="5"/>
        <v/>
      </c>
    </row>
    <row r="31" spans="1:13" ht="33" customHeight="1" x14ac:dyDescent="0.4">
      <c r="A31" s="84">
        <v>20.100000000000001</v>
      </c>
      <c r="B31" s="79" t="s">
        <v>104</v>
      </c>
      <c r="C31" s="187" t="s">
        <v>105</v>
      </c>
      <c r="D31" s="188"/>
      <c r="E31" s="80">
        <v>0.27</v>
      </c>
      <c r="F31" s="81" t="s">
        <v>62</v>
      </c>
      <c r="G31" s="82">
        <v>2335.58</v>
      </c>
      <c r="H31" s="85">
        <f t="shared" si="3"/>
        <v>630.60660000000007</v>
      </c>
      <c r="I31" s="69"/>
      <c r="J31" s="11" t="str">
        <f>IF(I31&lt;&gt;"",($E31*I31),"")</f>
        <v/>
      </c>
      <c r="K31" s="69"/>
      <c r="L31" s="11" t="str">
        <f>IF(K31&lt;&gt;"",($E31*K31),"")</f>
        <v/>
      </c>
      <c r="M31" s="78" t="s">
        <v>106</v>
      </c>
    </row>
    <row r="32" spans="1:13" ht="30.75" customHeight="1" x14ac:dyDescent="0.25">
      <c r="A32" s="6">
        <f>A30+1</f>
        <v>21</v>
      </c>
      <c r="B32" s="47" t="s">
        <v>53</v>
      </c>
      <c r="C32" s="172" t="s">
        <v>54</v>
      </c>
      <c r="D32" s="173"/>
      <c r="E32" s="72">
        <v>14.61</v>
      </c>
      <c r="F32" s="48" t="s">
        <v>62</v>
      </c>
      <c r="G32" s="17">
        <v>5722.67</v>
      </c>
      <c r="H32" s="10">
        <f t="shared" si="3"/>
        <v>83608.208700000003</v>
      </c>
      <c r="I32" s="69"/>
      <c r="J32" s="11" t="str">
        <f t="shared" si="4"/>
        <v/>
      </c>
      <c r="K32" s="69"/>
      <c r="L32" s="11" t="str">
        <f t="shared" si="5"/>
        <v/>
      </c>
    </row>
    <row r="33" spans="1:13" ht="33" customHeight="1" x14ac:dyDescent="0.4">
      <c r="A33" s="84">
        <v>21.1</v>
      </c>
      <c r="B33" s="79" t="s">
        <v>107</v>
      </c>
      <c r="C33" s="187" t="s">
        <v>108</v>
      </c>
      <c r="D33" s="188"/>
      <c r="E33" s="80">
        <v>0.06</v>
      </c>
      <c r="F33" s="81" t="s">
        <v>62</v>
      </c>
      <c r="G33" s="82">
        <v>7974.82</v>
      </c>
      <c r="H33" s="85">
        <f t="shared" si="3"/>
        <v>478.48919999999998</v>
      </c>
      <c r="I33" s="69"/>
      <c r="J33" s="11" t="str">
        <f>IF(I33&lt;&gt;"",($E33*I33),"")</f>
        <v/>
      </c>
      <c r="K33" s="69"/>
      <c r="L33" s="11" t="str">
        <f>IF(K33&lt;&gt;"",($E33*K33),"")</f>
        <v/>
      </c>
      <c r="M33" s="78" t="s">
        <v>106</v>
      </c>
    </row>
    <row r="34" spans="1:13" ht="30" customHeight="1" x14ac:dyDescent="0.25">
      <c r="A34" s="6">
        <f>A32+1</f>
        <v>22</v>
      </c>
      <c r="B34" s="47" t="s">
        <v>55</v>
      </c>
      <c r="C34" s="172" t="s">
        <v>56</v>
      </c>
      <c r="D34" s="173"/>
      <c r="E34" s="72">
        <v>7.05</v>
      </c>
      <c r="F34" s="48" t="s">
        <v>62</v>
      </c>
      <c r="G34" s="17">
        <v>1404.39</v>
      </c>
      <c r="H34" s="10">
        <f t="shared" si="3"/>
        <v>9900.9495000000006</v>
      </c>
      <c r="I34" s="69"/>
      <c r="J34" s="11" t="str">
        <f t="shared" si="4"/>
        <v/>
      </c>
      <c r="K34" s="69"/>
      <c r="L34" s="11" t="str">
        <f t="shared" si="5"/>
        <v/>
      </c>
    </row>
    <row r="35" spans="1:13" ht="29.25" customHeight="1" x14ac:dyDescent="0.25">
      <c r="A35" s="6">
        <f t="shared" si="6"/>
        <v>23</v>
      </c>
      <c r="B35" s="47" t="s">
        <v>57</v>
      </c>
      <c r="C35" s="172" t="s">
        <v>58</v>
      </c>
      <c r="D35" s="173"/>
      <c r="E35" s="72">
        <v>6.47</v>
      </c>
      <c r="F35" s="48" t="s">
        <v>62</v>
      </c>
      <c r="G35" s="23">
        <v>5873.04</v>
      </c>
      <c r="H35" s="10">
        <f t="shared" si="3"/>
        <v>37998.568800000001</v>
      </c>
      <c r="I35" s="69"/>
      <c r="J35" s="11" t="str">
        <f t="shared" si="4"/>
        <v/>
      </c>
      <c r="K35" s="69"/>
      <c r="L35" s="11" t="str">
        <f t="shared" si="5"/>
        <v/>
      </c>
    </row>
    <row r="36" spans="1:13" x14ac:dyDescent="0.25">
      <c r="A36" s="84">
        <v>23.1</v>
      </c>
      <c r="B36" s="79" t="s">
        <v>150</v>
      </c>
      <c r="C36" s="187" t="s">
        <v>151</v>
      </c>
      <c r="D36" s="188"/>
      <c r="E36" s="80">
        <v>1870</v>
      </c>
      <c r="F36" s="81" t="s">
        <v>8</v>
      </c>
      <c r="G36" s="95">
        <v>13.28</v>
      </c>
      <c r="H36" s="107">
        <f t="shared" si="3"/>
        <v>24833.599999999999</v>
      </c>
      <c r="I36" s="69"/>
      <c r="J36" s="11" t="str">
        <f t="shared" si="4"/>
        <v/>
      </c>
      <c r="K36" s="69"/>
      <c r="L36" s="11" t="str">
        <f t="shared" si="5"/>
        <v/>
      </c>
      <c r="M36" s="78" t="s">
        <v>106</v>
      </c>
    </row>
    <row r="37" spans="1:13" x14ac:dyDescent="0.25">
      <c r="A37" s="127">
        <f t="shared" ref="A37:A38" si="7">A36+1</f>
        <v>24.1</v>
      </c>
      <c r="B37" s="124" t="s">
        <v>59</v>
      </c>
      <c r="C37" s="191" t="s">
        <v>60</v>
      </c>
      <c r="D37" s="192"/>
      <c r="E37" s="128">
        <v>3365</v>
      </c>
      <c r="F37" s="77" t="s">
        <v>5</v>
      </c>
      <c r="G37" s="125">
        <v>11.58</v>
      </c>
      <c r="H37" s="126">
        <f t="shared" si="3"/>
        <v>38966.699999999997</v>
      </c>
      <c r="I37" s="129"/>
      <c r="J37" s="11" t="str">
        <f t="shared" si="4"/>
        <v/>
      </c>
      <c r="K37" s="130"/>
      <c r="L37" s="11" t="str">
        <f t="shared" si="5"/>
        <v/>
      </c>
      <c r="M37" s="78" t="s">
        <v>149</v>
      </c>
    </row>
    <row r="38" spans="1:13" x14ac:dyDescent="0.25">
      <c r="A38" s="127">
        <f t="shared" si="7"/>
        <v>25.1</v>
      </c>
      <c r="B38" s="124" t="s">
        <v>59</v>
      </c>
      <c r="C38" s="191" t="s">
        <v>61</v>
      </c>
      <c r="D38" s="192"/>
      <c r="E38" s="128">
        <v>880</v>
      </c>
      <c r="F38" s="77" t="s">
        <v>5</v>
      </c>
      <c r="G38" s="125">
        <v>11.58</v>
      </c>
      <c r="H38" s="126">
        <f t="shared" si="3"/>
        <v>10190.4</v>
      </c>
      <c r="I38" s="129"/>
      <c r="J38" s="11" t="str">
        <f t="shared" si="4"/>
        <v/>
      </c>
      <c r="K38" s="130"/>
      <c r="L38" s="11" t="str">
        <f t="shared" si="5"/>
        <v/>
      </c>
      <c r="M38" s="78" t="s">
        <v>149</v>
      </c>
    </row>
    <row r="39" spans="1:13" s="45" customFormat="1" x14ac:dyDescent="0.25">
      <c r="A39" s="30"/>
      <c r="B39" s="31"/>
      <c r="C39" s="179" t="s">
        <v>38</v>
      </c>
      <c r="D39" s="180"/>
      <c r="E39" s="180"/>
      <c r="F39" s="180"/>
      <c r="G39" s="60"/>
      <c r="H39" s="15">
        <f>IF(G22&lt;&gt;"",SUM(H22:H36),"")</f>
        <v>259512.80009999999</v>
      </c>
      <c r="I39" s="66"/>
      <c r="J39" s="15" t="str">
        <f>IF(I22&lt;&gt;"",SUM(J22:J38),"")</f>
        <v/>
      </c>
      <c r="K39" s="14"/>
      <c r="L39" s="15" t="str">
        <f>IF(K22&lt;&gt;"",SUM(L22:L38),"")</f>
        <v/>
      </c>
      <c r="M39" s="1"/>
    </row>
    <row r="40" spans="1:13" s="45" customFormat="1" ht="29.25" x14ac:dyDescent="0.25">
      <c r="A40" s="50"/>
      <c r="B40" s="68" t="s">
        <v>78</v>
      </c>
      <c r="C40" s="185" t="s">
        <v>63</v>
      </c>
      <c r="D40" s="186"/>
      <c r="E40" s="186"/>
      <c r="F40" s="186"/>
      <c r="G40" s="61"/>
      <c r="H40" s="27"/>
      <c r="I40" s="28"/>
      <c r="J40" s="16"/>
      <c r="K40" s="49"/>
      <c r="L40" s="16"/>
    </row>
    <row r="41" spans="1:13" s="45" customFormat="1" x14ac:dyDescent="0.25">
      <c r="A41" s="55"/>
      <c r="B41" s="58" t="s">
        <v>79</v>
      </c>
      <c r="C41" s="189" t="s">
        <v>66</v>
      </c>
      <c r="D41" s="190"/>
      <c r="E41" s="190"/>
      <c r="F41" s="190"/>
      <c r="G41" s="59"/>
      <c r="H41" s="51"/>
      <c r="I41" s="65"/>
      <c r="J41" s="53"/>
      <c r="K41" s="52"/>
      <c r="L41" s="53"/>
    </row>
    <row r="42" spans="1:13" s="45" customFormat="1" x14ac:dyDescent="0.25">
      <c r="A42" s="18">
        <v>26</v>
      </c>
      <c r="B42" s="6" t="s">
        <v>80</v>
      </c>
      <c r="C42" s="177" t="s">
        <v>67</v>
      </c>
      <c r="D42" s="178"/>
      <c r="E42" s="73">
        <v>2</v>
      </c>
      <c r="F42" s="48" t="s">
        <v>7</v>
      </c>
      <c r="G42" s="56">
        <v>1000</v>
      </c>
      <c r="H42" s="10">
        <f t="shared" ref="H42:H45" si="8">E42*G42</f>
        <v>2000</v>
      </c>
      <c r="I42" s="69"/>
      <c r="J42" s="11" t="str">
        <f t="shared" ref="J42:L45" si="9">IF(I42&lt;&gt;"",($E42*I42),"")</f>
        <v/>
      </c>
      <c r="K42" s="69"/>
      <c r="L42" s="11" t="str">
        <f t="shared" si="9"/>
        <v/>
      </c>
    </row>
    <row r="43" spans="1:13" s="45" customFormat="1" x14ac:dyDescent="0.25">
      <c r="A43" s="6">
        <f t="shared" ref="A43:A45" si="10">A42+1</f>
        <v>27</v>
      </c>
      <c r="B43" s="6" t="s">
        <v>81</v>
      </c>
      <c r="C43" s="177" t="s">
        <v>68</v>
      </c>
      <c r="D43" s="178"/>
      <c r="E43" s="73">
        <v>5</v>
      </c>
      <c r="F43" s="48" t="s">
        <v>7</v>
      </c>
      <c r="G43" s="56">
        <v>1300</v>
      </c>
      <c r="H43" s="10">
        <f t="shared" si="8"/>
        <v>6500</v>
      </c>
      <c r="I43" s="69"/>
      <c r="J43" s="11" t="str">
        <f t="shared" si="9"/>
        <v/>
      </c>
      <c r="K43" s="69"/>
      <c r="L43" s="11" t="str">
        <f t="shared" si="9"/>
        <v/>
      </c>
    </row>
    <row r="44" spans="1:13" s="45" customFormat="1" x14ac:dyDescent="0.25">
      <c r="A44" s="6">
        <f t="shared" si="10"/>
        <v>28</v>
      </c>
      <c r="B44" s="6" t="s">
        <v>82</v>
      </c>
      <c r="C44" s="177" t="s">
        <v>69</v>
      </c>
      <c r="D44" s="178"/>
      <c r="E44" s="73">
        <v>1</v>
      </c>
      <c r="F44" s="48" t="s">
        <v>7</v>
      </c>
      <c r="G44" s="56">
        <v>8000</v>
      </c>
      <c r="H44" s="10">
        <f t="shared" si="8"/>
        <v>8000</v>
      </c>
      <c r="I44" s="69"/>
      <c r="J44" s="11" t="str">
        <f t="shared" si="9"/>
        <v/>
      </c>
      <c r="K44" s="69"/>
      <c r="L44" s="11" t="str">
        <f t="shared" si="9"/>
        <v/>
      </c>
    </row>
    <row r="45" spans="1:13" s="45" customFormat="1" x14ac:dyDescent="0.25">
      <c r="A45" s="6">
        <f t="shared" si="10"/>
        <v>29</v>
      </c>
      <c r="B45" s="6" t="s">
        <v>83</v>
      </c>
      <c r="C45" s="177" t="s">
        <v>70</v>
      </c>
      <c r="D45" s="178"/>
      <c r="E45" s="73">
        <v>1</v>
      </c>
      <c r="F45" s="48" t="s">
        <v>7</v>
      </c>
      <c r="G45" s="56">
        <v>10000</v>
      </c>
      <c r="H45" s="10">
        <f t="shared" si="8"/>
        <v>10000</v>
      </c>
      <c r="I45" s="69"/>
      <c r="J45" s="11" t="str">
        <f t="shared" si="9"/>
        <v/>
      </c>
      <c r="K45" s="69"/>
      <c r="L45" s="11" t="str">
        <f t="shared" si="9"/>
        <v/>
      </c>
    </row>
    <row r="46" spans="1:13" x14ac:dyDescent="0.25">
      <c r="A46" s="55"/>
      <c r="B46" s="58" t="s">
        <v>84</v>
      </c>
      <c r="C46" s="189" t="s">
        <v>71</v>
      </c>
      <c r="D46" s="190"/>
      <c r="E46" s="190"/>
      <c r="F46" s="190"/>
      <c r="G46" s="59"/>
      <c r="H46" s="51"/>
      <c r="I46" s="65"/>
      <c r="J46" s="53"/>
      <c r="K46" s="52"/>
      <c r="L46" s="64" t="s">
        <v>77</v>
      </c>
      <c r="M46" s="45"/>
    </row>
    <row r="47" spans="1:13" ht="15" customHeight="1" x14ac:dyDescent="0.25">
      <c r="A47" s="18">
        <v>30</v>
      </c>
      <c r="B47" s="6" t="s">
        <v>85</v>
      </c>
      <c r="C47" s="177" t="s">
        <v>72</v>
      </c>
      <c r="D47" s="178"/>
      <c r="E47" s="73">
        <v>1</v>
      </c>
      <c r="F47" s="48" t="s">
        <v>7</v>
      </c>
      <c r="G47" s="56">
        <v>1000</v>
      </c>
      <c r="H47" s="10">
        <f t="shared" ref="H47:H48" si="11">E47*G47</f>
        <v>1000</v>
      </c>
      <c r="I47" s="69"/>
      <c r="J47" s="11" t="str">
        <f t="shared" ref="J47:J48" si="12">IF(I47&lt;&gt;"",($E47*I47),"")</f>
        <v/>
      </c>
      <c r="K47" s="69"/>
      <c r="L47" s="11" t="str">
        <f t="shared" ref="L47:L48" si="13">IF(K47&lt;&gt;"",($E47*K47),"")</f>
        <v/>
      </c>
      <c r="M47" s="45"/>
    </row>
    <row r="48" spans="1:13" x14ac:dyDescent="0.25">
      <c r="A48" s="6">
        <f t="shared" ref="A48" si="14">A47+1</f>
        <v>31</v>
      </c>
      <c r="B48" s="57" t="s">
        <v>86</v>
      </c>
      <c r="C48" s="177" t="s">
        <v>73</v>
      </c>
      <c r="D48" s="178"/>
      <c r="E48" s="73">
        <v>2</v>
      </c>
      <c r="F48" s="48" t="s">
        <v>7</v>
      </c>
      <c r="G48" s="56">
        <v>15000</v>
      </c>
      <c r="H48" s="10">
        <f t="shared" si="11"/>
        <v>30000</v>
      </c>
      <c r="I48" s="69"/>
      <c r="J48" s="11" t="str">
        <f t="shared" si="12"/>
        <v/>
      </c>
      <c r="K48" s="69"/>
      <c r="L48" s="11" t="str">
        <f t="shared" si="13"/>
        <v/>
      </c>
      <c r="M48" s="45"/>
    </row>
    <row r="49" spans="1:13" ht="15" customHeight="1" x14ac:dyDescent="0.25">
      <c r="A49" s="30"/>
      <c r="B49" s="31"/>
      <c r="C49" s="179" t="s">
        <v>65</v>
      </c>
      <c r="D49" s="180"/>
      <c r="E49" s="180"/>
      <c r="F49" s="180"/>
      <c r="G49" s="60"/>
      <c r="H49" s="15">
        <f>IF(G42&lt;&gt;"",SUM(H42:H48),"")</f>
        <v>57500</v>
      </c>
      <c r="I49" s="66"/>
      <c r="J49" s="15" t="str">
        <f>IF(I42&lt;&gt;"",SUM(J42:J48),"")</f>
        <v/>
      </c>
      <c r="K49" s="14"/>
      <c r="L49" s="15" t="str">
        <f>IF(K42&lt;&gt;"",SUM(L42:L48),"")</f>
        <v/>
      </c>
    </row>
    <row r="50" spans="1:13" ht="29.25" x14ac:dyDescent="0.25">
      <c r="A50" s="111"/>
      <c r="B50" s="112" t="s">
        <v>78</v>
      </c>
      <c r="C50" s="181" t="s">
        <v>114</v>
      </c>
      <c r="D50" s="182"/>
      <c r="E50" s="182"/>
      <c r="F50" s="182"/>
      <c r="G50" s="113"/>
      <c r="H50" s="114"/>
      <c r="I50" s="28"/>
      <c r="J50" s="16"/>
      <c r="K50" s="49"/>
      <c r="L50" s="16"/>
      <c r="M50" s="78" t="s">
        <v>106</v>
      </c>
    </row>
    <row r="51" spans="1:13" x14ac:dyDescent="0.25">
      <c r="A51" s="115">
        <v>32</v>
      </c>
      <c r="B51" s="116" t="s">
        <v>112</v>
      </c>
      <c r="C51" s="183" t="s">
        <v>113</v>
      </c>
      <c r="D51" s="184"/>
      <c r="E51" s="117">
        <v>7905</v>
      </c>
      <c r="F51" s="118" t="s">
        <v>5</v>
      </c>
      <c r="G51" s="119">
        <v>16.420000000000002</v>
      </c>
      <c r="H51" s="107">
        <f t="shared" ref="H51:H66" si="15">E51*G51</f>
        <v>129800.10000000002</v>
      </c>
      <c r="I51" s="69"/>
      <c r="J51" s="11" t="str">
        <f t="shared" ref="J51:J66" si="16">IF(I51&lt;&gt;"",($E51*I51),"")</f>
        <v/>
      </c>
      <c r="K51" s="69"/>
      <c r="L51" s="11" t="str">
        <f t="shared" ref="L51:L66" si="17">IF(K51&lt;&gt;"",($E51*K51),"")</f>
        <v/>
      </c>
      <c r="M51" s="78" t="s">
        <v>106</v>
      </c>
    </row>
    <row r="52" spans="1:13" x14ac:dyDescent="0.25">
      <c r="A52" s="115">
        <f t="shared" ref="A52:A66" si="18">A51+1</f>
        <v>33</v>
      </c>
      <c r="B52" s="116" t="s">
        <v>115</v>
      </c>
      <c r="C52" s="183" t="s">
        <v>116</v>
      </c>
      <c r="D52" s="184"/>
      <c r="E52" s="117">
        <v>2195</v>
      </c>
      <c r="F52" s="118" t="s">
        <v>5</v>
      </c>
      <c r="G52" s="119">
        <v>33.33</v>
      </c>
      <c r="H52" s="107">
        <f t="shared" si="15"/>
        <v>73159.349999999991</v>
      </c>
      <c r="I52" s="69"/>
      <c r="J52" s="11" t="str">
        <f t="shared" si="16"/>
        <v/>
      </c>
      <c r="K52" s="69"/>
      <c r="L52" s="11" t="str">
        <f t="shared" si="17"/>
        <v/>
      </c>
      <c r="M52" s="78" t="s">
        <v>106</v>
      </c>
    </row>
    <row r="53" spans="1:13" x14ac:dyDescent="0.25">
      <c r="A53" s="115">
        <f t="shared" si="18"/>
        <v>34</v>
      </c>
      <c r="B53" s="116" t="s">
        <v>117</v>
      </c>
      <c r="C53" s="183" t="s">
        <v>118</v>
      </c>
      <c r="D53" s="184"/>
      <c r="E53" s="117">
        <v>70</v>
      </c>
      <c r="F53" s="118" t="s">
        <v>5</v>
      </c>
      <c r="G53" s="119">
        <v>40</v>
      </c>
      <c r="H53" s="107">
        <f t="shared" si="15"/>
        <v>2800</v>
      </c>
      <c r="I53" s="69"/>
      <c r="J53" s="11" t="str">
        <f t="shared" si="16"/>
        <v/>
      </c>
      <c r="K53" s="69"/>
      <c r="L53" s="11" t="str">
        <f t="shared" si="17"/>
        <v/>
      </c>
      <c r="M53" s="78" t="s">
        <v>106</v>
      </c>
    </row>
    <row r="54" spans="1:13" x14ac:dyDescent="0.25">
      <c r="A54" s="115">
        <f t="shared" si="18"/>
        <v>35</v>
      </c>
      <c r="B54" s="116" t="s">
        <v>119</v>
      </c>
      <c r="C54" s="183" t="s">
        <v>120</v>
      </c>
      <c r="D54" s="184"/>
      <c r="E54" s="117">
        <v>19005</v>
      </c>
      <c r="F54" s="118" t="s">
        <v>5</v>
      </c>
      <c r="G54" s="119">
        <v>8.51</v>
      </c>
      <c r="H54" s="107">
        <f t="shared" si="15"/>
        <v>161732.54999999999</v>
      </c>
      <c r="I54" s="69"/>
      <c r="J54" s="11" t="str">
        <f t="shared" si="16"/>
        <v/>
      </c>
      <c r="K54" s="69"/>
      <c r="L54" s="11" t="str">
        <f t="shared" si="17"/>
        <v/>
      </c>
      <c r="M54" s="78" t="s">
        <v>106</v>
      </c>
    </row>
    <row r="55" spans="1:13" x14ac:dyDescent="0.25">
      <c r="A55" s="115">
        <f t="shared" si="18"/>
        <v>36</v>
      </c>
      <c r="B55" s="116" t="s">
        <v>121</v>
      </c>
      <c r="C55" s="183" t="s">
        <v>122</v>
      </c>
      <c r="D55" s="184"/>
      <c r="E55" s="117">
        <v>38</v>
      </c>
      <c r="F55" s="118" t="s">
        <v>7</v>
      </c>
      <c r="G55" s="119">
        <v>1081.05</v>
      </c>
      <c r="H55" s="107">
        <f t="shared" si="15"/>
        <v>41079.9</v>
      </c>
      <c r="I55" s="69"/>
      <c r="J55" s="11" t="str">
        <f t="shared" si="16"/>
        <v/>
      </c>
      <c r="K55" s="69"/>
      <c r="L55" s="11" t="str">
        <f t="shared" si="17"/>
        <v/>
      </c>
      <c r="M55" s="78" t="s">
        <v>106</v>
      </c>
    </row>
    <row r="56" spans="1:13" x14ac:dyDescent="0.25">
      <c r="A56" s="115">
        <f t="shared" si="18"/>
        <v>37</v>
      </c>
      <c r="B56" s="116" t="s">
        <v>123</v>
      </c>
      <c r="C56" s="183" t="s">
        <v>124</v>
      </c>
      <c r="D56" s="184"/>
      <c r="E56" s="117">
        <v>7</v>
      </c>
      <c r="F56" s="118" t="s">
        <v>7</v>
      </c>
      <c r="G56" s="119">
        <v>7660.62</v>
      </c>
      <c r="H56" s="107">
        <f t="shared" si="15"/>
        <v>53624.34</v>
      </c>
      <c r="I56" s="69"/>
      <c r="J56" s="11" t="str">
        <f t="shared" si="16"/>
        <v/>
      </c>
      <c r="K56" s="69"/>
      <c r="L56" s="11" t="str">
        <f t="shared" si="17"/>
        <v/>
      </c>
      <c r="M56" s="78" t="s">
        <v>106</v>
      </c>
    </row>
    <row r="57" spans="1:13" x14ac:dyDescent="0.25">
      <c r="A57" s="115">
        <f t="shared" si="18"/>
        <v>38</v>
      </c>
      <c r="B57" s="116" t="s">
        <v>125</v>
      </c>
      <c r="C57" s="193" t="s">
        <v>126</v>
      </c>
      <c r="D57" s="194"/>
      <c r="E57" s="117">
        <v>8</v>
      </c>
      <c r="F57" s="118" t="s">
        <v>7</v>
      </c>
      <c r="G57" s="119">
        <v>8851.66</v>
      </c>
      <c r="H57" s="107">
        <f t="shared" si="15"/>
        <v>70813.279999999999</v>
      </c>
      <c r="I57" s="69"/>
      <c r="J57" s="11" t="str">
        <f t="shared" si="16"/>
        <v/>
      </c>
      <c r="K57" s="69"/>
      <c r="L57" s="11" t="str">
        <f t="shared" si="17"/>
        <v/>
      </c>
      <c r="M57" s="78" t="s">
        <v>106</v>
      </c>
    </row>
    <row r="58" spans="1:13" x14ac:dyDescent="0.25">
      <c r="A58" s="115">
        <f t="shared" si="18"/>
        <v>39</v>
      </c>
      <c r="B58" s="116" t="s">
        <v>127</v>
      </c>
      <c r="C58" s="193" t="s">
        <v>128</v>
      </c>
      <c r="D58" s="194"/>
      <c r="E58" s="117">
        <v>36</v>
      </c>
      <c r="F58" s="118" t="s">
        <v>7</v>
      </c>
      <c r="G58" s="119">
        <v>10070.280000000001</v>
      </c>
      <c r="H58" s="107">
        <f t="shared" si="15"/>
        <v>362530.08</v>
      </c>
      <c r="I58" s="69"/>
      <c r="J58" s="11" t="str">
        <f t="shared" si="16"/>
        <v/>
      </c>
      <c r="K58" s="69"/>
      <c r="L58" s="11" t="str">
        <f t="shared" si="17"/>
        <v/>
      </c>
      <c r="M58" s="78" t="s">
        <v>106</v>
      </c>
    </row>
    <row r="59" spans="1:13" x14ac:dyDescent="0.25">
      <c r="A59" s="115">
        <f t="shared" si="18"/>
        <v>40</v>
      </c>
      <c r="B59" s="116" t="s">
        <v>129</v>
      </c>
      <c r="C59" s="183" t="s">
        <v>130</v>
      </c>
      <c r="D59" s="184"/>
      <c r="E59" s="117">
        <v>2</v>
      </c>
      <c r="F59" s="118" t="s">
        <v>7</v>
      </c>
      <c r="G59" s="119">
        <v>624.24</v>
      </c>
      <c r="H59" s="107">
        <f t="shared" si="15"/>
        <v>1248.48</v>
      </c>
      <c r="I59" s="69"/>
      <c r="J59" s="11" t="str">
        <f t="shared" si="16"/>
        <v/>
      </c>
      <c r="K59" s="69"/>
      <c r="L59" s="11" t="str">
        <f t="shared" si="17"/>
        <v/>
      </c>
      <c r="M59" s="78" t="s">
        <v>106</v>
      </c>
    </row>
    <row r="60" spans="1:13" x14ac:dyDescent="0.25">
      <c r="A60" s="115">
        <f t="shared" si="18"/>
        <v>41</v>
      </c>
      <c r="B60" s="116" t="s">
        <v>131</v>
      </c>
      <c r="C60" s="183" t="s">
        <v>132</v>
      </c>
      <c r="D60" s="184"/>
      <c r="E60" s="117">
        <v>4</v>
      </c>
      <c r="F60" s="118" t="s">
        <v>7</v>
      </c>
      <c r="G60" s="119">
        <v>14250</v>
      </c>
      <c r="H60" s="107">
        <f t="shared" si="15"/>
        <v>57000</v>
      </c>
      <c r="I60" s="69"/>
      <c r="J60" s="11" t="str">
        <f t="shared" si="16"/>
        <v/>
      </c>
      <c r="K60" s="69"/>
      <c r="L60" s="11" t="str">
        <f t="shared" si="17"/>
        <v/>
      </c>
      <c r="M60" s="78" t="s">
        <v>106</v>
      </c>
    </row>
    <row r="61" spans="1:13" x14ac:dyDescent="0.25">
      <c r="A61" s="115">
        <f t="shared" si="18"/>
        <v>42</v>
      </c>
      <c r="B61" s="116" t="s">
        <v>133</v>
      </c>
      <c r="C61" s="193" t="s">
        <v>134</v>
      </c>
      <c r="D61" s="194"/>
      <c r="E61" s="117">
        <v>7</v>
      </c>
      <c r="F61" s="118" t="s">
        <v>7</v>
      </c>
      <c r="G61" s="119">
        <v>2200</v>
      </c>
      <c r="H61" s="107">
        <f t="shared" si="15"/>
        <v>15400</v>
      </c>
      <c r="I61" s="69"/>
      <c r="J61" s="11" t="str">
        <f t="shared" si="16"/>
        <v/>
      </c>
      <c r="K61" s="69"/>
      <c r="L61" s="11" t="str">
        <f t="shared" si="17"/>
        <v/>
      </c>
      <c r="M61" s="78" t="s">
        <v>106</v>
      </c>
    </row>
    <row r="62" spans="1:13" x14ac:dyDescent="0.25">
      <c r="A62" s="115">
        <f t="shared" si="18"/>
        <v>43</v>
      </c>
      <c r="B62" s="116" t="s">
        <v>135</v>
      </c>
      <c r="C62" s="193" t="s">
        <v>136</v>
      </c>
      <c r="D62" s="194"/>
      <c r="E62" s="117">
        <v>4</v>
      </c>
      <c r="F62" s="118" t="s">
        <v>7</v>
      </c>
      <c r="G62" s="119">
        <v>7382.87</v>
      </c>
      <c r="H62" s="107">
        <f t="shared" si="15"/>
        <v>29531.48</v>
      </c>
      <c r="I62" s="69"/>
      <c r="J62" s="11" t="str">
        <f t="shared" si="16"/>
        <v/>
      </c>
      <c r="K62" s="69"/>
      <c r="L62" s="11" t="str">
        <f t="shared" si="17"/>
        <v/>
      </c>
      <c r="M62" s="78" t="s">
        <v>106</v>
      </c>
    </row>
    <row r="63" spans="1:13" x14ac:dyDescent="0.25">
      <c r="A63" s="115">
        <f t="shared" si="18"/>
        <v>44</v>
      </c>
      <c r="B63" s="116" t="s">
        <v>137</v>
      </c>
      <c r="C63" s="183" t="s">
        <v>138</v>
      </c>
      <c r="D63" s="184"/>
      <c r="E63" s="117">
        <v>4</v>
      </c>
      <c r="F63" s="118" t="s">
        <v>7</v>
      </c>
      <c r="G63" s="119">
        <v>5129.37</v>
      </c>
      <c r="H63" s="107">
        <f t="shared" si="15"/>
        <v>20517.48</v>
      </c>
      <c r="I63" s="69"/>
      <c r="J63" s="11" t="str">
        <f t="shared" si="16"/>
        <v/>
      </c>
      <c r="K63" s="69"/>
      <c r="L63" s="11" t="str">
        <f t="shared" si="17"/>
        <v/>
      </c>
      <c r="M63" s="78" t="s">
        <v>106</v>
      </c>
    </row>
    <row r="64" spans="1:13" x14ac:dyDescent="0.25">
      <c r="A64" s="115">
        <f t="shared" si="18"/>
        <v>45</v>
      </c>
      <c r="B64" s="116" t="s">
        <v>139</v>
      </c>
      <c r="C64" s="193" t="s">
        <v>140</v>
      </c>
      <c r="D64" s="194"/>
      <c r="E64" s="117">
        <v>4</v>
      </c>
      <c r="F64" s="118" t="s">
        <v>7</v>
      </c>
      <c r="G64" s="119">
        <v>7695.41</v>
      </c>
      <c r="H64" s="107">
        <f t="shared" si="15"/>
        <v>30781.64</v>
      </c>
      <c r="I64" s="69"/>
      <c r="J64" s="11" t="str">
        <f t="shared" si="16"/>
        <v/>
      </c>
      <c r="K64" s="69"/>
      <c r="L64" s="11" t="str">
        <f t="shared" si="17"/>
        <v/>
      </c>
      <c r="M64" s="78" t="s">
        <v>106</v>
      </c>
    </row>
    <row r="65" spans="1:13" x14ac:dyDescent="0.25">
      <c r="A65" s="115">
        <f t="shared" si="18"/>
        <v>46</v>
      </c>
      <c r="B65" s="116" t="s">
        <v>141</v>
      </c>
      <c r="C65" s="183" t="s">
        <v>142</v>
      </c>
      <c r="D65" s="184"/>
      <c r="E65" s="117">
        <v>4</v>
      </c>
      <c r="F65" s="118" t="s">
        <v>7</v>
      </c>
      <c r="G65" s="119">
        <v>6809.57</v>
      </c>
      <c r="H65" s="107">
        <f t="shared" si="15"/>
        <v>27238.28</v>
      </c>
      <c r="I65" s="69"/>
      <c r="J65" s="11" t="str">
        <f t="shared" si="16"/>
        <v/>
      </c>
      <c r="K65" s="69"/>
      <c r="L65" s="11" t="str">
        <f t="shared" si="17"/>
        <v/>
      </c>
      <c r="M65" s="78" t="s">
        <v>106</v>
      </c>
    </row>
    <row r="66" spans="1:13" x14ac:dyDescent="0.25">
      <c r="A66" s="115">
        <f t="shared" si="18"/>
        <v>47</v>
      </c>
      <c r="B66" s="116" t="s">
        <v>143</v>
      </c>
      <c r="C66" s="183" t="s">
        <v>144</v>
      </c>
      <c r="D66" s="184"/>
      <c r="E66" s="117">
        <v>11</v>
      </c>
      <c r="F66" s="118" t="s">
        <v>10</v>
      </c>
      <c r="G66" s="119">
        <v>3935.28</v>
      </c>
      <c r="H66" s="107">
        <f t="shared" si="15"/>
        <v>43288.08</v>
      </c>
      <c r="I66" s="69"/>
      <c r="J66" s="11" t="str">
        <f t="shared" si="16"/>
        <v/>
      </c>
      <c r="K66" s="69"/>
      <c r="L66" s="11" t="str">
        <f t="shared" si="17"/>
        <v/>
      </c>
      <c r="M66" s="78" t="s">
        <v>106</v>
      </c>
    </row>
    <row r="67" spans="1:13" x14ac:dyDescent="0.25">
      <c r="A67" s="30"/>
      <c r="B67" s="31"/>
      <c r="C67" s="199" t="s">
        <v>145</v>
      </c>
      <c r="D67" s="200"/>
      <c r="E67" s="200"/>
      <c r="F67" s="200"/>
      <c r="G67" s="91"/>
      <c r="H67" s="15">
        <f>IF(G51&lt;&gt;"",SUM(H51:H66),"")</f>
        <v>1120545.04</v>
      </c>
      <c r="I67" s="66"/>
      <c r="J67" s="15" t="str">
        <f>IF(I51&lt;&gt;"",SUM(J51:J66),"")</f>
        <v/>
      </c>
      <c r="K67" s="14"/>
      <c r="L67" s="15" t="str">
        <f>IF(K51&lt;&gt;"",SUM(L51:L66),"")</f>
        <v/>
      </c>
      <c r="M67" s="78" t="s">
        <v>106</v>
      </c>
    </row>
    <row r="68" spans="1:13" ht="30" customHeight="1" x14ac:dyDescent="0.25">
      <c r="A68" s="30"/>
      <c r="B68" s="31"/>
      <c r="C68" s="197" t="s">
        <v>146</v>
      </c>
      <c r="D68" s="198"/>
      <c r="E68" s="198"/>
      <c r="F68" s="198"/>
      <c r="G68" s="99"/>
      <c r="H68" s="15">
        <f>IF(G7&lt;&gt;"",SUM(H9+H20+H39+H49+H67),"")</f>
        <v>17530731.463100001</v>
      </c>
      <c r="I68" s="67"/>
      <c r="J68" s="15" t="str">
        <f>IF(I7&lt;&gt;"",SUM(J9+J20+J39+J49+J67),"")</f>
        <v/>
      </c>
      <c r="K68" s="32"/>
      <c r="L68" s="15" t="str">
        <f>IF(K7&lt;&gt;"",SUM(L9+L20+L39+L49+L67),"")</f>
        <v/>
      </c>
      <c r="M68" s="78" t="s">
        <v>103</v>
      </c>
    </row>
    <row r="69" spans="1:13" x14ac:dyDescent="0.25">
      <c r="A69" s="33"/>
      <c r="B69" s="34"/>
      <c r="C69" s="195" t="s">
        <v>97</v>
      </c>
      <c r="D69" s="196"/>
      <c r="E69" s="120"/>
      <c r="F69" s="35">
        <v>0.1</v>
      </c>
      <c r="H69" s="37">
        <f>IF(G8&lt;&gt;"",H68*$F69,"")</f>
        <v>1753073.1463100002</v>
      </c>
      <c r="I69" s="36"/>
      <c r="J69" s="37" t="str">
        <f>IF(I8&lt;&gt;"",J68*$F69,"")</f>
        <v/>
      </c>
      <c r="K69" s="36"/>
      <c r="L69" s="37" t="str">
        <f>IF(K8&lt;&gt;"",L68*$F69,"")</f>
        <v/>
      </c>
    </row>
    <row r="70" spans="1:13" x14ac:dyDescent="0.25">
      <c r="A70" s="38"/>
      <c r="B70" s="54"/>
      <c r="C70" s="175" t="s">
        <v>64</v>
      </c>
      <c r="D70" s="176"/>
      <c r="E70" s="176"/>
      <c r="F70" s="176"/>
      <c r="G70" s="54"/>
      <c r="H70" s="110">
        <f>SUM(H68:H69)</f>
        <v>19283804.609410003</v>
      </c>
      <c r="I70" s="40"/>
      <c r="J70" s="40" t="str">
        <f>IF(I7&lt;&gt;"",SUM(J68:J69),"")</f>
        <v/>
      </c>
      <c r="K70" s="39"/>
      <c r="L70" s="40" t="str">
        <f>IF(K7&lt;&gt;"",SUM(L68:L69),"")</f>
        <v/>
      </c>
    </row>
    <row r="72" spans="1:13" x14ac:dyDescent="0.25">
      <c r="A72" s="174" t="s">
        <v>74</v>
      </c>
      <c r="B72" s="174"/>
      <c r="C72" s="174"/>
      <c r="D72" s="174"/>
    </row>
    <row r="73" spans="1:13" ht="15.75" x14ac:dyDescent="0.25">
      <c r="A73" s="63"/>
      <c r="B73" s="63"/>
      <c r="C73" s="63"/>
    </row>
    <row r="74" spans="1:13" ht="15.75" x14ac:dyDescent="0.25">
      <c r="A74" s="63"/>
      <c r="B74" s="63"/>
      <c r="C74" s="63"/>
    </row>
    <row r="75" spans="1:13" x14ac:dyDescent="0.25">
      <c r="A75" s="174" t="s">
        <v>75</v>
      </c>
      <c r="B75" s="174"/>
      <c r="C75" s="174"/>
      <c r="D75" s="174"/>
    </row>
  </sheetData>
  <sheetProtection algorithmName="SHA-512" hashValue="rONElv58KHSQte7d5CT0Np+pBDScopUYUywAleNpvCLkOCjfbCTw8C8yBPnsu2Da6z3VlP1AsaddlcHfPtyo6A==" saltValue="EVDC4s+i/4VpAPIaBs8MDQ==" spinCount="100000" sheet="1" selectLockedCells="1"/>
  <mergeCells count="72">
    <mergeCell ref="A72:D72"/>
    <mergeCell ref="A75:D75"/>
    <mergeCell ref="C70:F70"/>
    <mergeCell ref="C41:F41"/>
    <mergeCell ref="C42:D42"/>
    <mergeCell ref="C43:D43"/>
    <mergeCell ref="C44:D44"/>
    <mergeCell ref="C45:D45"/>
    <mergeCell ref="C46:F46"/>
    <mergeCell ref="C47:D47"/>
    <mergeCell ref="C48:D48"/>
    <mergeCell ref="C49:F49"/>
    <mergeCell ref="C69:D69"/>
    <mergeCell ref="C52:D52"/>
    <mergeCell ref="C53:D53"/>
    <mergeCell ref="A4:F4"/>
    <mergeCell ref="C11:D11"/>
    <mergeCell ref="A1:F3"/>
    <mergeCell ref="C40:F40"/>
    <mergeCell ref="C26:D26"/>
    <mergeCell ref="C27:D27"/>
    <mergeCell ref="C28:D28"/>
    <mergeCell ref="C29:D29"/>
    <mergeCell ref="C30:D30"/>
    <mergeCell ref="C32:D32"/>
    <mergeCell ref="C34:D34"/>
    <mergeCell ref="C35:D35"/>
    <mergeCell ref="C39:F39"/>
    <mergeCell ref="C31:D31"/>
    <mergeCell ref="C33:D33"/>
    <mergeCell ref="C5:D5"/>
    <mergeCell ref="C6:F6"/>
    <mergeCell ref="C25:D25"/>
    <mergeCell ref="C16:D16"/>
    <mergeCell ref="C8:D8"/>
    <mergeCell ref="C9:F9"/>
    <mergeCell ref="C10:F10"/>
    <mergeCell ref="C20:F20"/>
    <mergeCell ref="C21:F21"/>
    <mergeCell ref="C22:D22"/>
    <mergeCell ref="C23:D23"/>
    <mergeCell ref="C24:D24"/>
    <mergeCell ref="C7:D7"/>
    <mergeCell ref="C19:D19"/>
    <mergeCell ref="C12:D12"/>
    <mergeCell ref="C13:D13"/>
    <mergeCell ref="C14:D14"/>
    <mergeCell ref="C15:D15"/>
    <mergeCell ref="C17:D17"/>
    <mergeCell ref="C67:F67"/>
    <mergeCell ref="C68:F68"/>
    <mergeCell ref="C59:D59"/>
    <mergeCell ref="C60:D60"/>
    <mergeCell ref="C61:D61"/>
    <mergeCell ref="C62:D62"/>
    <mergeCell ref="C63:D63"/>
    <mergeCell ref="G1:H4"/>
    <mergeCell ref="I1:L4"/>
    <mergeCell ref="C64:D64"/>
    <mergeCell ref="C65:D65"/>
    <mergeCell ref="C66:D66"/>
    <mergeCell ref="C54:D54"/>
    <mergeCell ref="C55:D55"/>
    <mergeCell ref="C56:D56"/>
    <mergeCell ref="C57:D57"/>
    <mergeCell ref="C58:D58"/>
    <mergeCell ref="C36:D36"/>
    <mergeCell ref="C37:D37"/>
    <mergeCell ref="C38:D38"/>
    <mergeCell ref="C50:F50"/>
    <mergeCell ref="C51:D51"/>
    <mergeCell ref="C18:D18"/>
  </mergeCells>
  <printOptions horizontalCentered="1"/>
  <pageMargins left="0.25" right="0.25" top="0.2" bottom="0.3" header="0.3" footer="0.2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Cold-In-Place</vt:lpstr>
      <vt:lpstr>TYPE S-1</vt:lpstr>
      <vt:lpstr>SUPERPAVE</vt:lpstr>
      <vt:lpstr>'Cold-In-Place'!Print_Area</vt:lpstr>
      <vt:lpstr>SUPERPAVE!Print_Area</vt:lpstr>
      <vt:lpstr>'TYPE S-1'!Print_Area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Prony BonnaireFils</dc:creator>
  <cp:lastModifiedBy>Dave Janney</cp:lastModifiedBy>
  <cp:lastPrinted>2022-08-02T13:20:51Z</cp:lastPrinted>
  <dcterms:created xsi:type="dcterms:W3CDTF">2018-09-11T17:40:35Z</dcterms:created>
  <dcterms:modified xsi:type="dcterms:W3CDTF">2022-08-30T14:18:13Z</dcterms:modified>
</cp:coreProperties>
</file>