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135DJ Moccasin Wallow I-75 - 301 Segment 1\Working Docs\Solicitation Documents\Addendums\"/>
    </mc:Choice>
  </mc:AlternateContent>
  <xr:revisionPtr revIDLastSave="0" documentId="13_ncr:1_{4989FB1A-EC90-48E5-B052-86BBCE9D4549}" xr6:coauthVersionLast="47" xr6:coauthVersionMax="47" xr10:uidLastSave="{00000000-0000-0000-0000-000000000000}"/>
  <bookViews>
    <workbookView xWindow="-28920" yWindow="-120" windowWidth="29040" windowHeight="17640" tabRatio="751" firstSheet="1" activeTab="1" xr2:uid="{00000000-000D-0000-FFFF-FFFF00000000}"/>
  </bookViews>
  <sheets>
    <sheet name="MetaData" sheetId="18" state="hidden" r:id="rId1"/>
    <sheet name="PHASE 1" sheetId="17" r:id="rId2"/>
    <sheet name="PHASE 2" sheetId="27" r:id="rId3"/>
  </sheets>
  <definedNames>
    <definedName name="_Mo1" localSheetId="0">#REF!</definedName>
    <definedName name="_Mo1">#REF!</definedName>
    <definedName name="_Mo10">#REF!</definedName>
    <definedName name="_Mo11">#REF!</definedName>
    <definedName name="_Mo12">#REF!</definedName>
    <definedName name="_Mo2">#REF!</definedName>
    <definedName name="_Mo3">#REF!</definedName>
    <definedName name="_Mo4">#REF!</definedName>
    <definedName name="_Mo5">#REF!</definedName>
    <definedName name="_Mo6">#REF!</definedName>
    <definedName name="_Mo7">#REF!</definedName>
    <definedName name="_Mo8">#REF!</definedName>
    <definedName name="_Mo9">#REF!</definedName>
    <definedName name="Earth1">#REF!</definedName>
    <definedName name="Earth2">#REF!</definedName>
    <definedName name="Earth3">#REF!</definedName>
    <definedName name="Earth4">#REF!</definedName>
    <definedName name="Earth5">#REF!</definedName>
    <definedName name="_xlnm.Print_Area" localSheetId="1">'PHASE 1'!$A$1:$K$189</definedName>
    <definedName name="_xlnm.Print_Area" localSheetId="2">'PHASE 2'!$A$1:$K$104</definedName>
    <definedName name="_xlnm.Print_Titles" localSheetId="1">'PHASE 1'!$1:$2</definedName>
    <definedName name="_xlnm.Print_Titles" localSheetId="2">'PHASE 2'!$1:$2</definedName>
    <definedName name="TOTDEV" localSheetId="0">#REF!</definedName>
    <definedName name="TOTDEV">#REF!</definedName>
    <definedName name="TOTLAND" localSheetId="0">#REF!</definedName>
    <definedName name="TOTLA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7" l="1"/>
  <c r="I4" i="17"/>
  <c r="I95" i="27"/>
  <c r="K95" i="27"/>
  <c r="I83" i="27"/>
  <c r="K83" i="27"/>
  <c r="I71" i="27"/>
  <c r="K71" i="27"/>
  <c r="D43" i="27"/>
  <c r="D44" i="27"/>
  <c r="D57" i="27"/>
  <c r="K156" i="17"/>
  <c r="I156" i="17"/>
  <c r="K125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94" i="27"/>
  <c r="K93" i="27"/>
  <c r="K92" i="27"/>
  <c r="K91" i="27"/>
  <c r="K90" i="27"/>
  <c r="K89" i="27"/>
  <c r="K88" i="27"/>
  <c r="K87" i="27"/>
  <c r="K82" i="27"/>
  <c r="K81" i="27"/>
  <c r="K80" i="27"/>
  <c r="K79" i="27"/>
  <c r="K78" i="27"/>
  <c r="K77" i="27"/>
  <c r="K76" i="27"/>
  <c r="K70" i="27"/>
  <c r="K69" i="27"/>
  <c r="K68" i="27"/>
  <c r="K67" i="27"/>
  <c r="K66" i="27"/>
  <c r="K65" i="27"/>
  <c r="K64" i="27"/>
  <c r="K63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I94" i="27"/>
  <c r="I93" i="27"/>
  <c r="I92" i="27"/>
  <c r="I91" i="27"/>
  <c r="I90" i="27"/>
  <c r="I89" i="27"/>
  <c r="I88" i="27"/>
  <c r="I87" i="27"/>
  <c r="I82" i="27"/>
  <c r="I81" i="27"/>
  <c r="I80" i="27"/>
  <c r="I79" i="27"/>
  <c r="I78" i="27"/>
  <c r="I77" i="27"/>
  <c r="I76" i="27"/>
  <c r="I70" i="27"/>
  <c r="I69" i="27"/>
  <c r="I68" i="27"/>
  <c r="I67" i="27"/>
  <c r="I66" i="27"/>
  <c r="I65" i="27"/>
  <c r="I64" i="27"/>
  <c r="I63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125" i="17" s="1"/>
  <c r="I73" i="17"/>
  <c r="I72" i="17"/>
  <c r="I71" i="17"/>
  <c r="I70" i="17"/>
  <c r="I68" i="17"/>
  <c r="I67" i="17"/>
  <c r="I66" i="17"/>
  <c r="I65" i="17"/>
  <c r="I64" i="17"/>
  <c r="I63" i="17"/>
  <c r="I62" i="17"/>
  <c r="I60" i="17"/>
  <c r="I57" i="17"/>
  <c r="I56" i="17"/>
  <c r="I55" i="17"/>
  <c r="I54" i="17"/>
  <c r="I53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4" i="17"/>
  <c r="I13" i="17"/>
  <c r="I12" i="17"/>
  <c r="I11" i="17"/>
  <c r="I10" i="17"/>
  <c r="I9" i="17"/>
  <c r="I8" i="17"/>
  <c r="I7" i="17"/>
  <c r="I6" i="17"/>
  <c r="I5" i="17"/>
  <c r="K179" i="17" l="1"/>
  <c r="K180" i="17" s="1"/>
  <c r="K96" i="27"/>
  <c r="K97" i="27"/>
  <c r="I179" i="17"/>
  <c r="I180" i="17" s="1"/>
  <c r="I181" i="17" s="1"/>
  <c r="K74" i="17"/>
  <c r="K126" i="17" s="1"/>
  <c r="K127" i="17" s="1"/>
  <c r="K128" i="17" s="1"/>
  <c r="I96" i="27"/>
  <c r="I97" i="27" s="1"/>
  <c r="K84" i="27"/>
  <c r="K85" i="27" s="1"/>
  <c r="I84" i="27"/>
  <c r="I85" i="27" s="1"/>
  <c r="K61" i="27"/>
  <c r="I61" i="27"/>
  <c r="K157" i="17"/>
  <c r="K158" i="17" s="1"/>
  <c r="I157" i="17"/>
  <c r="I72" i="27" l="1"/>
  <c r="I73" i="27" s="1"/>
  <c r="K72" i="27"/>
  <c r="K73" i="27" s="1"/>
  <c r="K74" i="27" s="1"/>
  <c r="K98" i="27" s="1"/>
  <c r="K181" i="17"/>
  <c r="K182" i="17" s="1"/>
  <c r="K183" i="17" s="1"/>
  <c r="I158" i="17"/>
  <c r="I74" i="27" l="1"/>
  <c r="I98" i="27" s="1"/>
  <c r="A89" i="27"/>
  <c r="A90" i="27" s="1"/>
  <c r="A91" i="27" s="1"/>
  <c r="A92" i="27" s="1"/>
  <c r="A93" i="27" s="1"/>
  <c r="A94" i="27" s="1"/>
  <c r="A88" i="27"/>
  <c r="A78" i="27"/>
  <c r="A79" i="27" s="1"/>
  <c r="A80" i="27" s="1"/>
  <c r="A81" i="27" s="1"/>
  <c r="A82" i="27" s="1"/>
  <c r="A77" i="27"/>
  <c r="A65" i="27"/>
  <c r="A66" i="27" s="1"/>
  <c r="A67" i="27" s="1"/>
  <c r="A68" i="27" s="1"/>
  <c r="A69" i="27" s="1"/>
  <c r="A70" i="27" s="1"/>
  <c r="A64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7" i="27"/>
  <c r="G6" i="27" l="1"/>
  <c r="G7" i="27"/>
  <c r="A161" i="17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31" i="17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77" i="17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G87" i="27" l="1"/>
  <c r="G88" i="27"/>
  <c r="G89" i="27"/>
  <c r="G90" i="27"/>
  <c r="G91" i="27"/>
  <c r="G92" i="27"/>
  <c r="F93" i="27"/>
  <c r="G93" i="27" s="1"/>
  <c r="F94" i="27"/>
  <c r="G94" i="27" s="1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F177" i="17"/>
  <c r="G177" i="17" s="1"/>
  <c r="F178" i="17"/>
  <c r="G178" i="17" s="1"/>
  <c r="G76" i="27"/>
  <c r="G77" i="27"/>
  <c r="G78" i="27"/>
  <c r="G79" i="27"/>
  <c r="G80" i="27"/>
  <c r="F81" i="27"/>
  <c r="G81" i="27" s="1"/>
  <c r="F82" i="27"/>
  <c r="G82" i="27" s="1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F154" i="17"/>
  <c r="G154" i="17" s="1"/>
  <c r="F155" i="17"/>
  <c r="G155" i="17" s="1"/>
  <c r="G70" i="27"/>
  <c r="G69" i="27"/>
  <c r="G68" i="27"/>
  <c r="G67" i="27"/>
  <c r="G66" i="27"/>
  <c r="G65" i="27"/>
  <c r="G64" i="27"/>
  <c r="G63" i="27"/>
  <c r="G49" i="17"/>
  <c r="G114" i="17"/>
  <c r="G115" i="17"/>
  <c r="G116" i="17"/>
  <c r="G117" i="17"/>
  <c r="G118" i="17"/>
  <c r="G119" i="17"/>
  <c r="G120" i="17"/>
  <c r="G121" i="17"/>
  <c r="G122" i="17"/>
  <c r="G123" i="17"/>
  <c r="G124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50" i="17"/>
  <c r="D51" i="17"/>
  <c r="G53" i="17"/>
  <c r="G54" i="17"/>
  <c r="G55" i="17"/>
  <c r="G56" i="17"/>
  <c r="G57" i="17"/>
  <c r="D58" i="17"/>
  <c r="G60" i="17"/>
  <c r="D61" i="17"/>
  <c r="G62" i="17"/>
  <c r="G63" i="17"/>
  <c r="G64" i="17"/>
  <c r="G65" i="17"/>
  <c r="G66" i="17"/>
  <c r="G67" i="17"/>
  <c r="G68" i="17"/>
  <c r="D69" i="17"/>
  <c r="G70" i="17"/>
  <c r="G71" i="17"/>
  <c r="G72" i="17"/>
  <c r="G73" i="1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24" i="27"/>
  <c r="G23" i="27"/>
  <c r="G22" i="27"/>
  <c r="G21" i="27"/>
  <c r="G20" i="27"/>
  <c r="G19" i="27"/>
  <c r="G18" i="27"/>
  <c r="G17" i="27"/>
  <c r="G16" i="27"/>
  <c r="G15" i="27"/>
  <c r="G13" i="17"/>
  <c r="G14" i="17"/>
  <c r="D15" i="17"/>
  <c r="D16" i="17"/>
  <c r="I16" i="17" s="1"/>
  <c r="G17" i="17"/>
  <c r="G18" i="17"/>
  <c r="G19" i="17"/>
  <c r="G20" i="17"/>
  <c r="G21" i="17"/>
  <c r="G22" i="17"/>
  <c r="G23" i="17"/>
  <c r="G24" i="17"/>
  <c r="G25" i="17"/>
  <c r="G14" i="27"/>
  <c r="G13" i="27"/>
  <c r="G12" i="27"/>
  <c r="G11" i="27"/>
  <c r="G9" i="27"/>
  <c r="G8" i="27"/>
  <c r="G69" i="17" l="1"/>
  <c r="I69" i="17"/>
  <c r="G58" i="17"/>
  <c r="I58" i="17"/>
  <c r="G61" i="17"/>
  <c r="I61" i="17"/>
  <c r="G51" i="17"/>
  <c r="I51" i="17"/>
  <c r="G15" i="17"/>
  <c r="I15" i="17"/>
  <c r="G83" i="27"/>
  <c r="G95" i="27"/>
  <c r="G156" i="17"/>
  <c r="G179" i="17"/>
  <c r="G71" i="27"/>
  <c r="G61" i="27"/>
  <c r="G72" i="27" s="1"/>
  <c r="G125" i="17"/>
  <c r="D59" i="17"/>
  <c r="D52" i="17"/>
  <c r="G4" i="17"/>
  <c r="G96" i="27" l="1"/>
  <c r="G97" i="27" s="1"/>
  <c r="G84" i="27"/>
  <c r="G85" i="27" s="1"/>
  <c r="G73" i="27"/>
  <c r="G74" i="27" s="1"/>
  <c r="G59" i="17"/>
  <c r="I59" i="17"/>
  <c r="I74" i="17"/>
  <c r="I126" i="17" s="1"/>
  <c r="G157" i="17"/>
  <c r="G158" i="17" s="1"/>
  <c r="G52" i="17"/>
  <c r="I52" i="17"/>
  <c r="G180" i="17"/>
  <c r="G181" i="17" s="1"/>
  <c r="G12" i="17"/>
  <c r="G98" i="27" l="1"/>
  <c r="I127" i="17"/>
  <c r="I128" i="17" s="1"/>
  <c r="I182" i="17" s="1"/>
  <c r="I183" i="17" s="1"/>
  <c r="G6" i="17"/>
  <c r="G7" i="17"/>
  <c r="G9" i="17"/>
  <c r="G10" i="17"/>
  <c r="G11" i="17"/>
  <c r="G5" i="17" l="1"/>
  <c r="G74" i="17" s="1"/>
  <c r="G126" i="17" s="1"/>
  <c r="G127" i="17" s="1"/>
  <c r="G128" i="17" s="1"/>
  <c r="G182" i="17" s="1"/>
  <c r="G183" i="17" s="1"/>
</calcChain>
</file>

<file path=xl/sharedStrings.xml><?xml version="1.0" encoding="utf-8"?>
<sst xmlns="http://schemas.openxmlformats.org/spreadsheetml/2006/main" count="617" uniqueCount="287">
  <si>
    <t>LF</t>
  </si>
  <si>
    <t>LS</t>
  </si>
  <si>
    <t>EA</t>
  </si>
  <si>
    <t>Clearing and Grubbing</t>
  </si>
  <si>
    <t>AC</t>
  </si>
  <si>
    <t>CY</t>
  </si>
  <si>
    <t>Finish Grading</t>
  </si>
  <si>
    <t>SY</t>
  </si>
  <si>
    <t>Inlet Protection</t>
  </si>
  <si>
    <t>Silt Fence</t>
  </si>
  <si>
    <t>36" RCP</t>
  </si>
  <si>
    <t>2" Conduit (Material &amp; Install)</t>
  </si>
  <si>
    <t>4" Conduit (Material &amp; Install)</t>
  </si>
  <si>
    <t>6" Conduit (Material &amp; Install)</t>
  </si>
  <si>
    <t>Permanent Control Points</t>
  </si>
  <si>
    <t>Client Name</t>
  </si>
  <si>
    <t>Project Name</t>
  </si>
  <si>
    <t>Temporary Emergency &amp; Construction Entrance</t>
  </si>
  <si>
    <t>Handicap Ramp (complete with Tactile Surface)</t>
  </si>
  <si>
    <t>Traffic Control Striping and Pavement Markings (Includes Temporary Paint Markings on Initial Lift)</t>
  </si>
  <si>
    <t>Storm Sewer Testing (per Manatee County Standards)</t>
  </si>
  <si>
    <t>Traffic Control Signage</t>
  </si>
  <si>
    <t>18" RCP</t>
  </si>
  <si>
    <t>12" Stabilized Subgrade (Min. LBR 60)</t>
  </si>
  <si>
    <t>24" RCP</t>
  </si>
  <si>
    <t>FDOT Type 6 Inlet</t>
  </si>
  <si>
    <t>Sod</t>
  </si>
  <si>
    <t>Maintenance of Traffic</t>
  </si>
  <si>
    <t>Density Testing (By Owner)</t>
  </si>
  <si>
    <t>Fort Hamer Road Extension Segment B</t>
  </si>
  <si>
    <t>4" Concrete Sidewalk</t>
  </si>
  <si>
    <t>Fieldstone CDD</t>
  </si>
  <si>
    <t>Place and compact (Compacted measure)</t>
  </si>
  <si>
    <t>Storm Manhole</t>
  </si>
  <si>
    <t>Import Fill (Trucked Measure)</t>
  </si>
  <si>
    <t>Demucking</t>
  </si>
  <si>
    <t>Remove Existing Base</t>
  </si>
  <si>
    <t>Remove Existing Asphalt</t>
  </si>
  <si>
    <t>6" Underdrain</t>
  </si>
  <si>
    <t>Underdrain Cleanout</t>
  </si>
  <si>
    <t>Optional Base Group 9</t>
  </si>
  <si>
    <t>3" Type SP Asphaltic Concrete (First Lift)</t>
  </si>
  <si>
    <t>1.5" FC-12.5 Asphaltic Concrete (Second Lift)</t>
  </si>
  <si>
    <t>12" Stabilized Subgrade (Min. LBR 60) for Shared Use Path</t>
  </si>
  <si>
    <t>Type "F" Curb &amp; Gutter</t>
  </si>
  <si>
    <t>3' Traffic Seperator</t>
  </si>
  <si>
    <t>30" RCP</t>
  </si>
  <si>
    <t>Optional Base Group 1 for Shared Use Path</t>
  </si>
  <si>
    <t>1.5" Type SP Asphaltic Concrete for Shared Use Path</t>
  </si>
  <si>
    <t>Double Silt Fence</t>
  </si>
  <si>
    <t>Type "AB" Curb, Modified</t>
  </si>
  <si>
    <t>Demolition, per plan - Includes any demo work that needs to be done prior to clearing, i.e. removal of pipe, conduit, structures, fencing, etc. not otherwise specified in Schedule of Values</t>
  </si>
  <si>
    <t>30" DIP Watermain</t>
  </si>
  <si>
    <t>30" DIP Pipe Removal</t>
  </si>
  <si>
    <t>30" Gate Valve</t>
  </si>
  <si>
    <t>30" Removal CIP Watermain</t>
  </si>
  <si>
    <t>Reclaim Fire Hydrants</t>
  </si>
  <si>
    <t>Chlorination &amp; Pressure Testing 
(per Manatee County Standards)</t>
  </si>
  <si>
    <t>Fire Hydrant, Complete</t>
  </si>
  <si>
    <t>Potable Water Main Fittings</t>
  </si>
  <si>
    <t>8" Gate Valve</t>
  </si>
  <si>
    <t>12" Gate Valve</t>
  </si>
  <si>
    <t>24" Gate Valve</t>
  </si>
  <si>
    <t>8" PVC Watermain</t>
  </si>
  <si>
    <t>30" DIP reclaim main</t>
  </si>
  <si>
    <t>8" PVC reclaim main</t>
  </si>
  <si>
    <t>Reclaim Main Testing per Manatee County Standards</t>
  </si>
  <si>
    <t>Reclaim Fittings</t>
  </si>
  <si>
    <t>24" DIP Watermain</t>
  </si>
  <si>
    <t>24" DIP reclaim main</t>
  </si>
  <si>
    <t>Type "E" Curb</t>
  </si>
  <si>
    <t>6" PVC reclaim main</t>
  </si>
  <si>
    <t>6" Gate Valve</t>
  </si>
  <si>
    <t>12" PVC Watermain</t>
  </si>
  <si>
    <t>6" Concrete Driveway</t>
  </si>
  <si>
    <t>Truck Apron</t>
  </si>
  <si>
    <t xml:space="preserve">Excavation (Insitu Measure) </t>
  </si>
  <si>
    <t>42" Headwall (Replaces Existing 30"x42" Crossing)</t>
  </si>
  <si>
    <t>42" RCP (Replaces Existing 30"x42" Crossing)</t>
  </si>
  <si>
    <t>Double Grate Control Structure (Includes rip rap)</t>
  </si>
  <si>
    <t>Grate Inlet</t>
  </si>
  <si>
    <t>36" RCP Endwall (Includes rip rap)</t>
  </si>
  <si>
    <t>Ex. Ditch re-grading  (Width Varies)</t>
  </si>
  <si>
    <t>24" DIP Pipe Removal</t>
  </si>
  <si>
    <t>Single Irrigation Service (Long w/ Casing)</t>
  </si>
  <si>
    <t>24"x38" ERCP (Replaces Existing 30"x42" Crossing)</t>
  </si>
  <si>
    <t>24"x38" Headwall (Replaces Existing 30"x42" Crossing)</t>
  </si>
  <si>
    <t>Junction Box</t>
  </si>
  <si>
    <t>42" RCP</t>
  </si>
  <si>
    <t>42" RCP Endwall (Includes rip rap)</t>
  </si>
  <si>
    <t>30" Headwall</t>
  </si>
  <si>
    <t>Turbidity Barrier</t>
  </si>
  <si>
    <t>Handrail</t>
  </si>
  <si>
    <t>42" Steel Casing</t>
  </si>
  <si>
    <t>Temporary Pavement</t>
  </si>
  <si>
    <t>CONDUIT, FURNISH &amp; INSTALL, OPEN TRENCH</t>
  </si>
  <si>
    <t>630-2-11</t>
  </si>
  <si>
    <t>630-2-12</t>
  </si>
  <si>
    <t>CONDUIT, FURNISH &amp; INSTALL, DIRECTIONAL BORE</t>
  </si>
  <si>
    <t>635-2-11</t>
  </si>
  <si>
    <t>PULL &amp; SPLICE BOX, F&amp;I, 13" x 24" COVER SIZE</t>
  </si>
  <si>
    <t>639-1-122</t>
  </si>
  <si>
    <t>ELECTRICAL POWER SERVICE, F&amp;I, UNDERGROUND, METER PURCHASED BY CONTRACTOR</t>
  </si>
  <si>
    <t>641-2-12</t>
  </si>
  <si>
    <t>PRESTRESSED CONCRETE POLE, F&amp;I, TYPE P-II SERVICE POLE</t>
  </si>
  <si>
    <t>715-1-12</t>
  </si>
  <si>
    <t>LIGHTING CONDUCTORS, F&amp;I, INSULATED, NO. 8 - 6</t>
  </si>
  <si>
    <t>715-1-13</t>
  </si>
  <si>
    <t>LIGHTING CONDUCTORS, F&amp;I, INSULATED, NO. 4 - 2</t>
  </si>
  <si>
    <t>715-4-13</t>
  </si>
  <si>
    <t>LIGHT POLE COMPLETE, FURNISH &amp; INSTALL STANDARD POLE, STANDARD FOUNDATION, 40' MOUNTING HEIGHT</t>
  </si>
  <si>
    <t>715-7-11</t>
  </si>
  <si>
    <t>LOAD CENTER, F&amp;I, SECONDARY VOLTAGE</t>
  </si>
  <si>
    <t>715-500-1</t>
  </si>
  <si>
    <t>POLE CABLE DISTRIBUTION SYSTEM, CONVENTIONAL</t>
  </si>
  <si>
    <t>AS</t>
  </si>
  <si>
    <t>102-104</t>
  </si>
  <si>
    <t xml:space="preserve">TEMPORARY SIGNALIZATION AND MAINTENANCE, INTERSECTION </t>
  </si>
  <si>
    <t>102-107-1</t>
  </si>
  <si>
    <t>TEMPORARY TRAFFIC DETECTION AND MAINTENANCE, INTERSECTION</t>
  </si>
  <si>
    <t>632-7-1</t>
  </si>
  <si>
    <t>SIGNAL CABLE - NEW OR RECONSTRUCTED INTERSECTION, F&amp;I</t>
  </si>
  <si>
    <t>633-1-121</t>
  </si>
  <si>
    <t>FIBER OPTIC CABLE, F&amp;I, UNDERGROUND, 2-12 FIBERS</t>
  </si>
  <si>
    <t>633-1-122</t>
  </si>
  <si>
    <t>FIBER OPTIC CABLE, F&amp;I, UNDERGROUND, 13-48 FIBERS</t>
  </si>
  <si>
    <t>633-2-31</t>
  </si>
  <si>
    <t>FIBER OPTIC CONNECTION, INSTALL, SPLICE</t>
  </si>
  <si>
    <t>633-3-11</t>
  </si>
  <si>
    <t>FIBER OPTIC CONNECTION HARDWARE, F&amp;I, SPLICE ENCLOSURE</t>
  </si>
  <si>
    <t>633-3-12</t>
  </si>
  <si>
    <t>FIBER OPTIC CONNECTION HARDWARE, F&amp;I, SPLICE TRAY</t>
  </si>
  <si>
    <t>633-3-15</t>
  </si>
  <si>
    <t>FIBER OPTIC CONNECTION HARDWARE, F&amp;I, PATCH PANEL, PRETERMINATED</t>
  </si>
  <si>
    <t>633-8-1</t>
  </si>
  <si>
    <t>MULTI-CONDUCTOR COMMUNICATION CABLE, FURNISH &amp; INSTALL</t>
  </si>
  <si>
    <t>635-2-12</t>
  </si>
  <si>
    <t>PULL &amp; SPLICE BOX, F&amp;I, 24" X 36" COVER SIZE</t>
  </si>
  <si>
    <t>635-2-13</t>
  </si>
  <si>
    <t>PULL &amp; SPLICE BOX, F&amp;I, 30" X 60" RECTANGULAR OR 36" ROUND COVER SIZE</t>
  </si>
  <si>
    <t>639-3-11</t>
  </si>
  <si>
    <t>ELECTRICAL SERVICE DISCONNECT, F&amp;I, POLE MOUNT</t>
  </si>
  <si>
    <t>641-2-13</t>
  </si>
  <si>
    <t>PRESTRESSED CONCRETE POLE, F&amp;I, TYPE P-III</t>
  </si>
  <si>
    <t>646-1-11</t>
  </si>
  <si>
    <t>ALUMINUM SIGNALS POLE, F&amp;I, PEDESTAL</t>
  </si>
  <si>
    <t>649-26-03</t>
  </si>
  <si>
    <t>STEEL MAST ARM ASSEMBLY, REMOVE, SHALLOW, BOLT ON ATTACHMENT</t>
  </si>
  <si>
    <t>650-1-34</t>
  </si>
  <si>
    <t>VEHICULAR TRAFFIC SIGNAL, FURNISH &amp; INSTALL, POLYCARBONATE, 3 SECTION, 1 WAY</t>
  </si>
  <si>
    <t>650-1-36</t>
  </si>
  <si>
    <t>VEHICULAR TRAFFIC SIGNAL, FURNISH &amp; INSTALL, POLYCARBONATE, 4 SECTION, 1 WAY</t>
  </si>
  <si>
    <t>650-1-39</t>
  </si>
  <si>
    <t>VEHICULAR TRAFFIC SIGNAL, FURNISH &amp; INSTALL, POLYCARBONATE, 5 SECTION CLUSTER, 1 WAY</t>
  </si>
  <si>
    <t>653-1-11</t>
  </si>
  <si>
    <t>PEDESTRIAN SIGNAL, F&amp;I, LED COUNTDOWN, 1 WAY</t>
  </si>
  <si>
    <t>653-1-12</t>
  </si>
  <si>
    <t>PEDESTRIAN SIGNAL, F&amp;I, LED COUNTDOWN, 2 WAYS</t>
  </si>
  <si>
    <t>660-3-11</t>
  </si>
  <si>
    <t>VEHICLE DETECTION SYSTEM - WAVETRONIX SMARTSENSOR HD, F&amp;I CABINET EQUIPMENT</t>
  </si>
  <si>
    <t>660-3-12</t>
  </si>
  <si>
    <t>VEHICLE DETECTION SYSTEM - WAVETRONIX SMARTSENSOR HD, F&amp;I, ABOVE GROUND EQUIPMENT</t>
  </si>
  <si>
    <t>660-3-42A</t>
  </si>
  <si>
    <t>VEHICLE DETECTION SYSTEM - WAVETRONIX SMARTSENSOR ADVANCE, RELOCATE, ABOVE GROUND EQUIPMENT</t>
  </si>
  <si>
    <t>660-3-42M</t>
  </si>
  <si>
    <t>VEHICLE DETECTION SYSTEM - WAVETRONIX SMARTSENSOR MATRIX, RELOCATE, ABOVE GROUND EQUIPMENT</t>
  </si>
  <si>
    <t>665-1-11</t>
  </si>
  <si>
    <t>PEDESTRIAN DETECTOR, F&amp;I, STANDARD</t>
  </si>
  <si>
    <t>676-2-122</t>
  </si>
  <si>
    <t>ITS CABINET, F&amp;I, ITS CABINET, POLE MOUNT W/ SUNSHIELDS, 336S, 24"W X 46" H x 22" D</t>
  </si>
  <si>
    <t>676-3-10</t>
  </si>
  <si>
    <t>SMALL EQUIPMENT ENCLOSURE, FURNISH AND INSTALL, LESS THAN 10"W X 13"H X 11" D</t>
  </si>
  <si>
    <t>684-1-1</t>
  </si>
  <si>
    <t>MANAGED FIELD ETHERNET SWITCH, F&amp;I</t>
  </si>
  <si>
    <t>700-3-501</t>
  </si>
  <si>
    <t>SIGN PANEL, RELOCATE, UP TO 12 SF</t>
  </si>
  <si>
    <t>700-5-50</t>
  </si>
  <si>
    <t>INTERNALLY ILLUMINATED SIGN, RELOCATE</t>
  </si>
  <si>
    <t>ED</t>
  </si>
  <si>
    <t>PI</t>
  </si>
  <si>
    <t>PULL &amp; SPLICE BOX, F&amp;I, 13" X 24" COVER SIZE</t>
  </si>
  <si>
    <t>639-2-1</t>
  </si>
  <si>
    <t>ELECTRICAL POWER SEVICE, F&amp;I, UNDERGROUND, METER PURCHASED BY CONTRACTOR</t>
  </si>
  <si>
    <t>ELECTRICAL SERVICE WIRE, FURNISH &amp; INSTALL</t>
  </si>
  <si>
    <t>36" RCP (Lake 3 Outfall)</t>
  </si>
  <si>
    <t>36" RCP Endwall (Lake 3 Outfall)</t>
  </si>
  <si>
    <t>Single Grate Control Structure (Includes rip rap)  (Lake 3 Outfall)</t>
  </si>
  <si>
    <t>Connect to Existing Storm Inlet</t>
  </si>
  <si>
    <t>24" PVC Watermain</t>
  </si>
  <si>
    <t>24" Steel Casing</t>
  </si>
  <si>
    <t>18" Steel Casing</t>
  </si>
  <si>
    <t>12" Blow Off Assembly</t>
  </si>
  <si>
    <t>4" Concrete, Terracotta &amp; Imprinted with Brick</t>
  </si>
  <si>
    <t>Tactile Surface</t>
  </si>
  <si>
    <t>Type "RA" Curb</t>
  </si>
  <si>
    <t>Type "D" Curb</t>
  </si>
  <si>
    <t>Valley Gutter Curb</t>
  </si>
  <si>
    <t>10" Optimal Base Group 9</t>
  </si>
  <si>
    <t>1.5" FC-9.5 Asphaltic Concrete (Second Lift)</t>
  </si>
  <si>
    <t>3.5" SP-19 Asphaltic Concrete (First Lift)</t>
  </si>
  <si>
    <t>12" Type B Stabilized Subgrade (Min. LBR 40)</t>
  </si>
  <si>
    <t>Water Service</t>
  </si>
  <si>
    <t>Water Meter</t>
  </si>
  <si>
    <t>Connect to Existing 8" PVC</t>
  </si>
  <si>
    <t>Connect to Existing 12" PVC</t>
  </si>
  <si>
    <t>Connect to Existing 24" DIP</t>
  </si>
  <si>
    <t>Connect to Existing 30" DIP</t>
  </si>
  <si>
    <t>Connect to Existing 24"</t>
  </si>
  <si>
    <t>Connect to Existing 30"</t>
  </si>
  <si>
    <t>30" RCP Endwall (Includes rip rap)</t>
  </si>
  <si>
    <t>15" RCP</t>
  </si>
  <si>
    <t>24" RCP Endwall (Includes rip rap)</t>
  </si>
  <si>
    <t xml:space="preserve">Single Grate Control Structure (Includes rip rap) </t>
  </si>
  <si>
    <t>Connect to Existing Storm RCP</t>
  </si>
  <si>
    <t>Synthetic Bales</t>
  </si>
  <si>
    <t>Valley Crossing</t>
  </si>
  <si>
    <t>715-1-60</t>
  </si>
  <si>
    <t>LIGHTING CONDUCTORS, REMOVE &amp; DISPOSE, CONTRACTOR OWNS</t>
  </si>
  <si>
    <t>LIGHT POLE COMPLETE, REMOVE POLE AND FOUNDATION</t>
  </si>
  <si>
    <t>715-4-70</t>
  </si>
  <si>
    <t>18" Mitered End</t>
  </si>
  <si>
    <t>36" Mitered End</t>
  </si>
  <si>
    <t>Ditch re-grading  (Width Varies)</t>
  </si>
  <si>
    <t xml:space="preserve">Excavation Lake 1 (Insitu Measure) </t>
  </si>
  <si>
    <t>715-4-851</t>
  </si>
  <si>
    <t>LIGHT POLE COMPLETE, F&amp;I UTILITY CONFLICT POL, INDEX 715-002 FOUND 40' HT</t>
  </si>
  <si>
    <t>Excavation Lake 2B &amp; 3 (Insitu Measure) (Note: these lakes have already been excavated by developer)</t>
  </si>
  <si>
    <t>Mobilization</t>
  </si>
  <si>
    <t>U.S. 301 FDOT ROUNDABOUT (PHASE 2)</t>
  </si>
  <si>
    <t>Construction Stakeout</t>
  </si>
  <si>
    <t>Record Drawings prepared by licensed surveyor in compliance with Manatee County &amp; SWFWMD</t>
  </si>
  <si>
    <t>Record Drawings prepared by licensed surveyor in compliance with FDOT &amp; SWFWMD</t>
  </si>
  <si>
    <t>SIGNALIZATION &amp; LIGHTING (PHASE 1)</t>
  </si>
  <si>
    <t>POTABLE WATER (PHASE 1)</t>
  </si>
  <si>
    <t>ROADWAY (PHASE 2)</t>
  </si>
  <si>
    <t>LIGHTING  (PHASE 2)</t>
  </si>
  <si>
    <t>POTABLE WATER (PHASE 2)</t>
  </si>
  <si>
    <t>RECLAIM (PHASE 1)</t>
  </si>
  <si>
    <t>RECLAIM (PHASE 2)</t>
  </si>
  <si>
    <t>EOC STANTEC</t>
  </si>
  <si>
    <t>BRIEF DESCRIPTION OF ITEMS</t>
  </si>
  <si>
    <t>UNIT</t>
  </si>
  <si>
    <t>ESTIMATED QUANTITY</t>
  </si>
  <si>
    <t>UNIT PRICE</t>
  </si>
  <si>
    <t>EXTENDED AMOUNT</t>
  </si>
  <si>
    <t>ITEM #</t>
  </si>
  <si>
    <t>Bidders must provide prices for each available line item on each tab for their bid to be considered responsive.</t>
  </si>
  <si>
    <t>FDOT ITEM NUMBER</t>
  </si>
  <si>
    <r>
      <t xml:space="preserve">EXTENDED AMOUNT
</t>
    </r>
    <r>
      <rPr>
        <b/>
        <sz val="11"/>
        <color rgb="FFFF0000"/>
        <rFont val="Times New Roman"/>
        <family val="1"/>
      </rPr>
      <t>BID A</t>
    </r>
  </si>
  <si>
    <r>
      <t xml:space="preserve">UNIT PRICE
</t>
    </r>
    <r>
      <rPr>
        <b/>
        <sz val="11"/>
        <color rgb="FFFF0000"/>
        <rFont val="Times New Roman"/>
        <family val="1"/>
      </rPr>
      <t xml:space="preserve">BID A
450 </t>
    </r>
    <r>
      <rPr>
        <b/>
        <sz val="11"/>
        <rFont val="Times New Roman"/>
        <family val="1"/>
      </rPr>
      <t>Calendar Days</t>
    </r>
  </si>
  <si>
    <t xml:space="preserve">SUBTOTAL FOR ROADWAY (PHASE 1) </t>
  </si>
  <si>
    <t xml:space="preserve">SUBTOTAL FOR SIGNALIZATION &amp; LIGHTING (PHASE 1) </t>
  </si>
  <si>
    <t>10% Contigency (PHASE 1) (CIP #6071261)</t>
  </si>
  <si>
    <t>SUBTOTAL FOR ROADWAY, SIGNALIZATION &amp; LIGHTING (PHASE 1)</t>
  </si>
  <si>
    <t>SUBTOTAL FOR POTABLE WATER (PHASE 1)</t>
  </si>
  <si>
    <t>SUBTOTAL FOR RECLAIM (PHASE 1)</t>
  </si>
  <si>
    <t>10% Contigency (PHASE 1) (CIP #6113390)</t>
  </si>
  <si>
    <t>BOTH PHASES</t>
  </si>
  <si>
    <t>TOTAL FOR RECLAIM (PHASE 1) (CIP #6113390)</t>
  </si>
  <si>
    <t>TOTAL FOR PHASE 1</t>
  </si>
  <si>
    <t>10% Contigency (PHASE 1) (CIP #6113370)</t>
  </si>
  <si>
    <t>TOTAL FOR POTABLE WATER (PHASE 1) (CIP #6113370)</t>
  </si>
  <si>
    <t>TOTAL FOR ROADWAY, SIGNALIZATION &amp; LIGHTING (PHASE 1) (CIP #6071261)</t>
  </si>
  <si>
    <t>SUBTOTAL FOR ROADWAY (PHASE 2)</t>
  </si>
  <si>
    <t>SUBTOTAL FOR ROADWAY &amp; LIGHTING (PHASE 2)</t>
  </si>
  <si>
    <t>TOTAL FOR ROADWAY &amp; LIGHTING (PHASE 2) (CIP #6071261)</t>
  </si>
  <si>
    <t>10% Contigency  (PHASE 2) (CIP #6071261)</t>
  </si>
  <si>
    <t>POTABLE WATER (PHASE 2) SUBTOTAL</t>
  </si>
  <si>
    <t>SUBTOTAL FOR RECLAIM (PHASE 2)</t>
  </si>
  <si>
    <r>
      <t>TOTAL FOR POTABLE WATER (PHASE 2) (CIP #</t>
    </r>
    <r>
      <rPr>
        <b/>
        <sz val="11"/>
        <rFont val="Times New Roman"/>
        <family val="1"/>
      </rPr>
      <t>6113370</t>
    </r>
    <r>
      <rPr>
        <b/>
        <sz val="11"/>
        <color theme="1"/>
        <rFont val="Times New Roman"/>
        <family val="1"/>
      </rPr>
      <t>)</t>
    </r>
  </si>
  <si>
    <t>SUBTOTAL FOR LIGHTING  (PHASE 2)</t>
  </si>
  <si>
    <t>10% Contigency (PHASE 2) (CIP #6113390)</t>
  </si>
  <si>
    <t>TOTAL FOR RECLAIM (PHASE 2) (CIP #6113390)</t>
  </si>
  <si>
    <t>TOTAL FOR PHASE 2</t>
  </si>
  <si>
    <t>649-21-21</t>
  </si>
  <si>
    <t>STEEL MAST ARM ASSEMBLY, F&amp;I, SINGLE ARM 78'</t>
  </si>
  <si>
    <t>BIDDER NAME________________________________________________</t>
  </si>
  <si>
    <t>BIDDER SIGNATURE___________________________________________</t>
  </si>
  <si>
    <r>
      <t xml:space="preserve">UNIT PRICE
</t>
    </r>
    <r>
      <rPr>
        <b/>
        <sz val="11"/>
        <color rgb="FFFF0000"/>
        <rFont val="Times New Roman"/>
        <family val="1"/>
      </rPr>
      <t xml:space="preserve">BID B
540 </t>
    </r>
    <r>
      <rPr>
        <b/>
        <sz val="11"/>
        <rFont val="Times New Roman"/>
        <family val="1"/>
      </rPr>
      <t>Calendar Days</t>
    </r>
  </si>
  <si>
    <r>
      <t xml:space="preserve">EXTENDED AMOUNT
</t>
    </r>
    <r>
      <rPr>
        <b/>
        <sz val="11"/>
        <color rgb="FFFF0000"/>
        <rFont val="Times New Roman"/>
        <family val="1"/>
      </rPr>
      <t>BID B</t>
    </r>
  </si>
  <si>
    <r>
      <t>10% Contigency (PHASE 2) (CIP #</t>
    </r>
    <r>
      <rPr>
        <b/>
        <sz val="11"/>
        <rFont val="Times New Roman"/>
        <family val="1"/>
      </rPr>
      <t>6113370</t>
    </r>
    <r>
      <rPr>
        <b/>
        <sz val="11"/>
        <color theme="1"/>
        <rFont val="Times New Roman"/>
        <family val="1"/>
      </rPr>
      <t>)</t>
    </r>
  </si>
  <si>
    <t>Delete Line</t>
  </si>
  <si>
    <r>
      <t>APPENDIX K, BID PRICING FORM (</t>
    </r>
    <r>
      <rPr>
        <b/>
        <sz val="11"/>
        <color rgb="FFFF0000"/>
        <rFont val="Times New Roman"/>
        <family val="1"/>
      </rPr>
      <t>REVISION 2</t>
    </r>
    <r>
      <rPr>
        <b/>
        <sz val="11"/>
        <rFont val="Times New Roman"/>
        <family val="1"/>
      </rPr>
      <t>)
Moccasin Wallow, I-75 - 301 Segment 1 from US 301 To 115th Avenue East (Copperstone Entrance)
PROJECT #'s 6071261, 6113370, 611390</t>
    </r>
  </si>
  <si>
    <t>Delete Line from Addendum 2</t>
  </si>
  <si>
    <t>2" Blow Off Assembly w/ Auto Flushers</t>
  </si>
  <si>
    <t>Connect to Existing 30" Watermain</t>
  </si>
  <si>
    <r>
      <t>APPENDIX K, BID PRICING FORM (</t>
    </r>
    <r>
      <rPr>
        <b/>
        <sz val="11"/>
        <color rgb="FFFF0000"/>
        <rFont val="Times New Roman"/>
        <family val="1"/>
      </rPr>
      <t>REVISION 2</t>
    </r>
    <r>
      <rPr>
        <b/>
        <sz val="11"/>
        <color theme="1"/>
        <rFont val="Times New Roman"/>
        <family val="1"/>
      </rPr>
      <t>)
Moccasin Wallow, I-75 - 301 Segment 1 from US 301 To 115th Avenue East (Copperstone Entrance)
PROJECT #'s 6071261, 6113370, 611390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</si>
</sst>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trike/>
      <sz val="11"/>
      <color theme="1"/>
      <name val="Times New Roman"/>
      <family val="1"/>
    </font>
    <font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0" fontId="3" fillId="0" borderId="1" applyNumberForma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5" fillId="0" borderId="0" xfId="23" applyFont="1"/>
    <xf numFmtId="0" fontId="2" fillId="2" borderId="0" xfId="23" applyFont="1" applyFill="1"/>
    <xf numFmtId="0" fontId="2" fillId="0" borderId="0" xfId="23" applyFont="1"/>
    <xf numFmtId="0" fontId="2" fillId="2" borderId="0" xfId="23" applyFont="1" applyFill="1" applyAlignment="1">
      <alignment horizontal="center" vertical="center" wrapText="1"/>
    </xf>
    <xf numFmtId="0" fontId="8" fillId="0" borderId="0" xfId="3" applyFont="1" applyBorder="1"/>
    <xf numFmtId="0" fontId="9" fillId="0" borderId="0" xfId="0" applyFont="1"/>
    <xf numFmtId="0" fontId="8" fillId="0" borderId="0" xfId="3" applyFont="1"/>
    <xf numFmtId="0" fontId="9" fillId="0" borderId="0" xfId="0" applyFont="1" applyBorder="1"/>
    <xf numFmtId="0" fontId="8" fillId="0" borderId="2" xfId="3" applyFont="1" applyBorder="1"/>
    <xf numFmtId="44" fontId="9" fillId="0" borderId="0" xfId="2" applyFont="1" applyBorder="1"/>
    <xf numFmtId="0" fontId="8" fillId="0" borderId="2" xfId="3" applyFont="1" applyFill="1" applyBorder="1"/>
    <xf numFmtId="0" fontId="8" fillId="0" borderId="2" xfId="3" applyFont="1" applyFill="1" applyBorder="1" applyAlignment="1">
      <alignment wrapText="1"/>
    </xf>
    <xf numFmtId="0" fontId="7" fillId="0" borderId="2" xfId="3" applyFont="1" applyFill="1" applyBorder="1" applyAlignment="1">
      <alignment horizontal="center" wrapText="1"/>
    </xf>
    <xf numFmtId="0" fontId="8" fillId="0" borderId="2" xfId="3" applyFont="1" applyFill="1" applyBorder="1" applyAlignment="1">
      <alignment horizontal="left"/>
    </xf>
    <xf numFmtId="0" fontId="8" fillId="0" borderId="2" xfId="3" applyFont="1" applyFill="1" applyBorder="1" applyAlignment="1">
      <alignment vertical="top" wrapText="1"/>
    </xf>
    <xf numFmtId="0" fontId="8" fillId="0" borderId="2" xfId="3" applyFont="1" applyFill="1" applyBorder="1" applyAlignment="1">
      <alignment horizontal="left" wrapText="1"/>
    </xf>
    <xf numFmtId="0" fontId="8" fillId="0" borderId="2" xfId="3" applyFont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2" xfId="25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3" applyFont="1" applyBorder="1" applyAlignment="1">
      <alignment horizontal="center" wrapText="1"/>
    </xf>
    <xf numFmtId="0" fontId="8" fillId="0" borderId="2" xfId="3" applyFont="1" applyFill="1" applyBorder="1" applyAlignment="1">
      <alignment horizont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4" fontId="8" fillId="0" borderId="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2" xfId="2" applyNumberFormat="1" applyFont="1" applyFill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2" xfId="3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3" applyFont="1" applyFill="1" applyAlignment="1">
      <alignment wrapText="1"/>
    </xf>
    <xf numFmtId="0" fontId="9" fillId="0" borderId="0" xfId="0" applyFont="1" applyFill="1" applyBorder="1"/>
    <xf numFmtId="0" fontId="9" fillId="0" borderId="0" xfId="0" applyFont="1" applyFill="1"/>
    <xf numFmtId="0" fontId="12" fillId="0" borderId="0" xfId="0" applyFont="1"/>
    <xf numFmtId="0" fontId="10" fillId="0" borderId="2" xfId="0" applyFont="1" applyBorder="1" applyAlignment="1"/>
    <xf numFmtId="9" fontId="9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3" applyFont="1" applyBorder="1" applyAlignment="1">
      <alignment horizontal="center" wrapText="1"/>
    </xf>
    <xf numFmtId="0" fontId="14" fillId="0" borderId="2" xfId="3" applyFont="1" applyFill="1" applyBorder="1" applyAlignment="1">
      <alignment wrapText="1"/>
    </xf>
    <xf numFmtId="4" fontId="14" fillId="0" borderId="2" xfId="1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9" fillId="7" borderId="0" xfId="0" applyFont="1" applyFill="1" applyBorder="1"/>
    <xf numFmtId="0" fontId="13" fillId="0" borderId="2" xfId="0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2" xfId="3" applyFont="1" applyFill="1" applyBorder="1"/>
    <xf numFmtId="164" fontId="9" fillId="0" borderId="2" xfId="0" applyNumberFormat="1" applyFont="1" applyBorder="1" applyAlignment="1" applyProtection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3" applyFont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/>
    </xf>
    <xf numFmtId="164" fontId="14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38" fontId="7" fillId="0" borderId="0" xfId="27" applyNumberFormat="1" applyFont="1" applyAlignment="1" applyProtection="1">
      <alignment horizontal="left"/>
      <protection locked="0"/>
    </xf>
    <xf numFmtId="164" fontId="7" fillId="5" borderId="8" xfId="3" applyNumberFormat="1" applyFont="1" applyFill="1" applyBorder="1" applyAlignment="1">
      <alignment horizontal="left"/>
    </xf>
    <xf numFmtId="164" fontId="7" fillId="5" borderId="9" xfId="3" applyNumberFormat="1" applyFont="1" applyFill="1" applyBorder="1" applyAlignment="1">
      <alignment horizontal="left"/>
    </xf>
    <xf numFmtId="164" fontId="7" fillId="5" borderId="10" xfId="3" applyNumberFormat="1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7" fillId="0" borderId="15" xfId="3" applyFont="1" applyBorder="1" applyAlignment="1">
      <alignment horizontal="center" wrapText="1"/>
    </xf>
    <xf numFmtId="164" fontId="7" fillId="0" borderId="4" xfId="3" applyNumberFormat="1" applyFont="1" applyBorder="1" applyAlignment="1">
      <alignment horizontal="center" vertical="center" wrapText="1"/>
    </xf>
    <xf numFmtId="164" fontId="7" fillId="0" borderId="3" xfId="3" applyNumberFormat="1" applyFont="1" applyBorder="1" applyAlignment="1">
      <alignment horizontal="center" vertical="center" wrapText="1"/>
    </xf>
    <xf numFmtId="164" fontId="7" fillId="0" borderId="15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wrapText="1"/>
    </xf>
    <xf numFmtId="0" fontId="7" fillId="0" borderId="2" xfId="3" applyFont="1" applyBorder="1" applyAlignment="1">
      <alignment horizontal="center"/>
    </xf>
    <xf numFmtId="164" fontId="8" fillId="0" borderId="16" xfId="3" applyNumberFormat="1" applyFont="1" applyBorder="1" applyAlignment="1" applyProtection="1">
      <alignment horizontal="center" vertical="center"/>
      <protection locked="0"/>
    </xf>
    <xf numFmtId="164" fontId="8" fillId="0" borderId="17" xfId="3" applyNumberFormat="1" applyFont="1" applyBorder="1" applyAlignment="1" applyProtection="1">
      <alignment horizontal="center" vertical="center"/>
      <protection locked="0"/>
    </xf>
    <xf numFmtId="164" fontId="8" fillId="0" borderId="18" xfId="3" applyNumberFormat="1" applyFont="1" applyBorder="1" applyAlignment="1" applyProtection="1">
      <alignment horizontal="center" vertical="center"/>
      <protection locked="0"/>
    </xf>
    <xf numFmtId="164" fontId="8" fillId="0" borderId="5" xfId="3" applyNumberFormat="1" applyFont="1" applyBorder="1" applyAlignment="1" applyProtection="1">
      <alignment horizontal="center" vertical="center"/>
      <protection locked="0"/>
    </xf>
    <xf numFmtId="164" fontId="8" fillId="0" borderId="14" xfId="3" applyNumberFormat="1" applyFont="1" applyBorder="1" applyAlignment="1" applyProtection="1">
      <alignment horizontal="center" vertical="center"/>
      <protection locked="0"/>
    </xf>
    <xf numFmtId="164" fontId="8" fillId="0" borderId="19" xfId="3" applyNumberFormat="1" applyFont="1" applyBorder="1" applyAlignment="1" applyProtection="1">
      <alignment horizontal="center" vertical="center"/>
      <protection locked="0"/>
    </xf>
    <xf numFmtId="0" fontId="7" fillId="3" borderId="8" xfId="3" applyFont="1" applyFill="1" applyBorder="1" applyAlignment="1">
      <alignment horizontal="left"/>
    </xf>
    <xf numFmtId="0" fontId="7" fillId="3" borderId="9" xfId="3" applyFont="1" applyFill="1" applyBorder="1" applyAlignment="1">
      <alignment horizontal="left"/>
    </xf>
    <xf numFmtId="0" fontId="7" fillId="3" borderId="10" xfId="3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2" xfId="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7" fillId="3" borderId="5" xfId="3" applyFont="1" applyFill="1" applyBorder="1" applyAlignment="1">
      <alignment horizontal="left"/>
    </xf>
    <xf numFmtId="0" fontId="7" fillId="3" borderId="14" xfId="3" applyFont="1" applyFill="1" applyBorder="1" applyAlignment="1">
      <alignment horizontal="left"/>
    </xf>
    <xf numFmtId="0" fontId="7" fillId="3" borderId="6" xfId="3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4" fillId="0" borderId="2" xfId="3" applyFont="1" applyFill="1" applyBorder="1" applyAlignment="1">
      <alignment vertical="top" wrapText="1"/>
    </xf>
    <xf numFmtId="0" fontId="14" fillId="0" borderId="2" xfId="3" applyFont="1" applyFill="1" applyBorder="1" applyAlignment="1">
      <alignment horizontal="left" wrapText="1"/>
    </xf>
    <xf numFmtId="43" fontId="14" fillId="0" borderId="2" xfId="1" applyFont="1" applyFill="1" applyBorder="1" applyAlignment="1">
      <alignment horizontal="center" vertical="center"/>
    </xf>
    <xf numFmtId="164" fontId="14" fillId="0" borderId="2" xfId="2" applyNumberFormat="1" applyFont="1" applyFill="1" applyBorder="1" applyAlignment="1">
      <alignment horizontal="center" vertical="center"/>
    </xf>
  </cellXfs>
  <cellStyles count="28">
    <cellStyle name="8pt" xfId="5" xr:uid="{00000000-0005-0000-0000-000000000000}"/>
    <cellStyle name="Comma" xfId="1" builtinId="3"/>
    <cellStyle name="Comma 2" xfId="6" xr:uid="{00000000-0005-0000-0000-000002000000}"/>
    <cellStyle name="Comma 3" xfId="13" xr:uid="{00000000-0005-0000-0000-000003000000}"/>
    <cellStyle name="Comma 4" xfId="14" xr:uid="{00000000-0005-0000-0000-000004000000}"/>
    <cellStyle name="Currency" xfId="2" builtinId="4"/>
    <cellStyle name="Currency 2" xfId="7" xr:uid="{00000000-0005-0000-0000-000006000000}"/>
    <cellStyle name="Currency 2 2" xfId="4" xr:uid="{00000000-0005-0000-0000-000007000000}"/>
    <cellStyle name="Currency 3" xfId="15" xr:uid="{00000000-0005-0000-0000-000008000000}"/>
    <cellStyle name="Currency 3 2" xfId="16" xr:uid="{00000000-0005-0000-0000-000009000000}"/>
    <cellStyle name="Currency 4" xfId="17" xr:uid="{00000000-0005-0000-0000-00000A000000}"/>
    <cellStyle name="Currency 5" xfId="18" xr:uid="{00000000-0005-0000-0000-00000B000000}"/>
    <cellStyle name="Normal" xfId="0" builtinId="0"/>
    <cellStyle name="Normal 2" xfId="3" xr:uid="{00000000-0005-0000-0000-00000D000000}"/>
    <cellStyle name="Normal 3" xfId="8" xr:uid="{00000000-0005-0000-0000-00000E000000}"/>
    <cellStyle name="Normal 3 2" xfId="10" xr:uid="{00000000-0005-0000-0000-00000F000000}"/>
    <cellStyle name="Normal 3 3" xfId="11" xr:uid="{00000000-0005-0000-0000-000010000000}"/>
    <cellStyle name="Normal 4" xfId="12" xr:uid="{00000000-0005-0000-0000-000011000000}"/>
    <cellStyle name="Normal 4 2" xfId="24" xr:uid="{00000000-0005-0000-0000-000012000000}"/>
    <cellStyle name="Normal 5" xfId="19" xr:uid="{00000000-0005-0000-0000-000013000000}"/>
    <cellStyle name="Normal 6" xfId="20" xr:uid="{00000000-0005-0000-0000-000014000000}"/>
    <cellStyle name="Normal 7" xfId="9" xr:uid="{00000000-0005-0000-0000-000015000000}"/>
    <cellStyle name="Normal 8" xfId="23" xr:uid="{00000000-0005-0000-0000-000016000000}"/>
    <cellStyle name="Normal 8 2" xfId="25" xr:uid="{AABE5587-65D5-4789-8E5E-1D8B88D135A1}"/>
    <cellStyle name="Normal 8 3" xfId="26" xr:uid="{06C5F149-E182-49C8-9EDB-45CB14D87FE4}"/>
    <cellStyle name="Normal_ConstructionCostMagellanDrWLImp" xfId="27" xr:uid="{DDFF6C6A-95F4-4AF5-BD9E-EE3AE7E5C9E1}"/>
    <cellStyle name="Percent 2" xfId="21" xr:uid="{00000000-0005-0000-0000-000017000000}"/>
    <cellStyle name="Percent 3" xfId="22" xr:uid="{00000000-0005-0000-0000-000018000000}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B2"/>
  <sheetViews>
    <sheetView zoomScale="115" zoomScaleNormal="115" workbookViewId="0">
      <selection activeCell="B8" sqref="B8"/>
    </sheetView>
  </sheetViews>
  <sheetFormatPr defaultColWidth="9.140625" defaultRowHeight="12.75" x14ac:dyDescent="0.2"/>
  <cols>
    <col min="1" max="1" width="13.85546875" style="1" customWidth="1"/>
    <col min="2" max="2" width="39" style="3" bestFit="1" customWidth="1"/>
    <col min="3" max="16384" width="9.140625" style="3"/>
  </cols>
  <sheetData>
    <row r="1" spans="1:2" x14ac:dyDescent="0.2">
      <c r="A1" s="1" t="s">
        <v>15</v>
      </c>
      <c r="B1" s="2" t="s">
        <v>31</v>
      </c>
    </row>
    <row r="2" spans="1:2" ht="54" customHeight="1" x14ac:dyDescent="0.2">
      <c r="A2" s="1" t="s">
        <v>16</v>
      </c>
      <c r="B2" s="4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8"/>
  <sheetViews>
    <sheetView tabSelected="1" zoomScaleNormal="100" zoomScaleSheetLayoutView="110" workbookViewId="0">
      <pane ySplit="3" topLeftCell="A4" activePane="bottomLeft" state="frozen"/>
      <selection pane="bottomLeft" activeCell="H1" sqref="H1:K2"/>
    </sheetView>
  </sheetViews>
  <sheetFormatPr defaultRowHeight="15" x14ac:dyDescent="0.25"/>
  <cols>
    <col min="1" max="1" width="10.7109375" style="22" customWidth="1"/>
    <col min="2" max="2" width="10.7109375" style="30" customWidth="1"/>
    <col min="3" max="3" width="55.7109375" style="62" customWidth="1"/>
    <col min="4" max="4" width="14.5703125" style="46" customWidth="1"/>
    <col min="5" max="5" width="16.7109375" style="32" customWidth="1"/>
    <col min="6" max="6" width="16.7109375" style="40" hidden="1" customWidth="1"/>
    <col min="7" max="7" width="16.7109375" style="41" hidden="1" customWidth="1"/>
    <col min="8" max="8" width="16.7109375" style="59" customWidth="1"/>
    <col min="9" max="11" width="14.7109375" style="59" customWidth="1"/>
    <col min="12" max="12" width="11.42578125" style="8" customWidth="1"/>
    <col min="13" max="13" width="9.140625" style="8"/>
    <col min="14" max="14" width="13.7109375" style="8" bestFit="1" customWidth="1"/>
    <col min="15" max="15" width="9.140625" style="6"/>
    <col min="16" max="16" width="0" style="6" hidden="1" customWidth="1"/>
    <col min="17" max="16384" width="9.140625" style="6"/>
  </cols>
  <sheetData>
    <row r="1" spans="1:19" s="7" customFormat="1" ht="45" customHeight="1" x14ac:dyDescent="0.25">
      <c r="A1" s="102" t="s">
        <v>282</v>
      </c>
      <c r="B1" s="103"/>
      <c r="C1" s="103"/>
      <c r="D1" s="103"/>
      <c r="E1" s="103"/>
      <c r="F1" s="99" t="s">
        <v>239</v>
      </c>
      <c r="G1" s="100"/>
      <c r="H1" s="104"/>
      <c r="I1" s="105"/>
      <c r="J1" s="105"/>
      <c r="K1" s="106"/>
      <c r="L1" s="5"/>
      <c r="M1" s="5"/>
      <c r="N1" s="5"/>
      <c r="O1" s="6"/>
      <c r="P1" s="6"/>
      <c r="Q1" s="6"/>
      <c r="R1" s="6"/>
      <c r="S1" s="6"/>
    </row>
    <row r="2" spans="1:19" s="7" customFormat="1" ht="21" customHeight="1" x14ac:dyDescent="0.25">
      <c r="A2" s="98" t="s">
        <v>246</v>
      </c>
      <c r="B2" s="98"/>
      <c r="C2" s="98"/>
      <c r="D2" s="98"/>
      <c r="E2" s="98"/>
      <c r="F2" s="101"/>
      <c r="G2" s="101"/>
      <c r="H2" s="107"/>
      <c r="I2" s="108"/>
      <c r="J2" s="108"/>
      <c r="K2" s="109"/>
      <c r="L2" s="5"/>
      <c r="M2" s="5"/>
      <c r="N2" s="5"/>
      <c r="O2" s="6"/>
      <c r="P2" s="6"/>
      <c r="Q2" s="6"/>
      <c r="R2" s="6"/>
      <c r="S2" s="6"/>
    </row>
    <row r="3" spans="1:19" ht="57" x14ac:dyDescent="0.25">
      <c r="A3" s="47" t="s">
        <v>245</v>
      </c>
      <c r="B3" s="48" t="s">
        <v>247</v>
      </c>
      <c r="C3" s="48" t="s">
        <v>240</v>
      </c>
      <c r="D3" s="53" t="s">
        <v>242</v>
      </c>
      <c r="E3" s="49" t="s">
        <v>241</v>
      </c>
      <c r="F3" s="49" t="s">
        <v>243</v>
      </c>
      <c r="G3" s="50" t="s">
        <v>244</v>
      </c>
      <c r="H3" s="50" t="s">
        <v>249</v>
      </c>
      <c r="I3" s="50" t="s">
        <v>248</v>
      </c>
      <c r="J3" s="50" t="s">
        <v>278</v>
      </c>
      <c r="K3" s="50" t="s">
        <v>279</v>
      </c>
    </row>
    <row r="4" spans="1:19" x14ac:dyDescent="0.25">
      <c r="A4" s="23">
        <v>1</v>
      </c>
      <c r="B4" s="13"/>
      <c r="C4" s="61" t="s">
        <v>227</v>
      </c>
      <c r="D4" s="45">
        <v>1</v>
      </c>
      <c r="E4" s="43" t="s">
        <v>1</v>
      </c>
      <c r="F4" s="33">
        <v>75000</v>
      </c>
      <c r="G4" s="33">
        <f t="shared" ref="G4:G12" si="0">F4*D4</f>
        <v>75000</v>
      </c>
      <c r="H4" s="80"/>
      <c r="I4" s="57" t="str">
        <f>IF(H4&lt;&gt;"",($D4*H4),"")</f>
        <v/>
      </c>
      <c r="J4" s="80"/>
      <c r="K4" s="57" t="str">
        <f>IF(J4&lt;&gt;"",($D4*J4),"")</f>
        <v/>
      </c>
    </row>
    <row r="5" spans="1:19" x14ac:dyDescent="0.25">
      <c r="A5" s="23">
        <f>+A4+1</f>
        <v>2</v>
      </c>
      <c r="B5" s="24"/>
      <c r="C5" s="61" t="s">
        <v>11</v>
      </c>
      <c r="D5" s="45">
        <v>2000</v>
      </c>
      <c r="E5" s="43" t="s">
        <v>0</v>
      </c>
      <c r="F5" s="33">
        <v>5.5</v>
      </c>
      <c r="G5" s="33">
        <f t="shared" si="0"/>
        <v>11000</v>
      </c>
      <c r="H5" s="80"/>
      <c r="I5" s="57" t="str">
        <f t="shared" ref="I5:K68" si="1">IF(H5&lt;&gt;"",($D5*H5),"")</f>
        <v/>
      </c>
      <c r="J5" s="80"/>
      <c r="K5" s="57" t="str">
        <f t="shared" si="1"/>
        <v/>
      </c>
    </row>
    <row r="6" spans="1:19" x14ac:dyDescent="0.25">
      <c r="A6" s="23">
        <f t="shared" ref="A6:A69" si="2">+A5+1</f>
        <v>3</v>
      </c>
      <c r="B6" s="24"/>
      <c r="C6" s="61" t="s">
        <v>12</v>
      </c>
      <c r="D6" s="45">
        <v>2000</v>
      </c>
      <c r="E6" s="43" t="s">
        <v>0</v>
      </c>
      <c r="F6" s="33">
        <v>9</v>
      </c>
      <c r="G6" s="33">
        <f t="shared" si="0"/>
        <v>18000</v>
      </c>
      <c r="H6" s="80"/>
      <c r="I6" s="57" t="str">
        <f t="shared" si="1"/>
        <v/>
      </c>
      <c r="J6" s="80"/>
      <c r="K6" s="57" t="str">
        <f t="shared" si="1"/>
        <v/>
      </c>
    </row>
    <row r="7" spans="1:19" x14ac:dyDescent="0.25">
      <c r="A7" s="23">
        <f t="shared" si="2"/>
        <v>4</v>
      </c>
      <c r="B7" s="24"/>
      <c r="C7" s="61" t="s">
        <v>13</v>
      </c>
      <c r="D7" s="45">
        <v>2000</v>
      </c>
      <c r="E7" s="43" t="s">
        <v>0</v>
      </c>
      <c r="F7" s="33">
        <v>15</v>
      </c>
      <c r="G7" s="33">
        <f t="shared" si="0"/>
        <v>30000</v>
      </c>
      <c r="H7" s="80"/>
      <c r="I7" s="57" t="str">
        <f t="shared" si="1"/>
        <v/>
      </c>
      <c r="J7" s="80"/>
      <c r="K7" s="57" t="str">
        <f t="shared" si="1"/>
        <v/>
      </c>
      <c r="N7" s="10"/>
    </row>
    <row r="8" spans="1:19" x14ac:dyDescent="0.25">
      <c r="A8" s="69">
        <f t="shared" si="2"/>
        <v>5</v>
      </c>
      <c r="B8" s="70"/>
      <c r="C8" s="71" t="s">
        <v>28</v>
      </c>
      <c r="D8" s="72">
        <v>1</v>
      </c>
      <c r="E8" s="73" t="s">
        <v>1</v>
      </c>
      <c r="F8" s="83">
        <v>0</v>
      </c>
      <c r="G8" s="83">
        <v>0</v>
      </c>
      <c r="H8" s="79"/>
      <c r="I8" s="79" t="str">
        <f t="shared" si="1"/>
        <v/>
      </c>
      <c r="J8" s="79"/>
      <c r="K8" s="79" t="str">
        <f t="shared" si="1"/>
        <v/>
      </c>
      <c r="L8" s="74" t="s">
        <v>283</v>
      </c>
      <c r="M8" s="74"/>
      <c r="N8" s="74"/>
    </row>
    <row r="9" spans="1:19" x14ac:dyDescent="0.25">
      <c r="A9" s="23">
        <f t="shared" si="2"/>
        <v>6</v>
      </c>
      <c r="B9" s="24"/>
      <c r="C9" s="12" t="s">
        <v>229</v>
      </c>
      <c r="D9" s="45">
        <v>1</v>
      </c>
      <c r="E9" s="43" t="s">
        <v>1</v>
      </c>
      <c r="F9" s="33">
        <v>50000</v>
      </c>
      <c r="G9" s="33">
        <f t="shared" si="0"/>
        <v>50000</v>
      </c>
      <c r="H9" s="80"/>
      <c r="I9" s="57" t="str">
        <f t="shared" si="1"/>
        <v/>
      </c>
      <c r="J9" s="80"/>
      <c r="K9" s="57" t="str">
        <f t="shared" si="1"/>
        <v/>
      </c>
    </row>
    <row r="10" spans="1:19" ht="47.25" customHeight="1" x14ac:dyDescent="0.25">
      <c r="A10" s="23">
        <f t="shared" si="2"/>
        <v>7</v>
      </c>
      <c r="B10" s="24"/>
      <c r="C10" s="12" t="s">
        <v>51</v>
      </c>
      <c r="D10" s="45">
        <v>1</v>
      </c>
      <c r="E10" s="43" t="s">
        <v>1</v>
      </c>
      <c r="F10" s="31">
        <v>10000</v>
      </c>
      <c r="G10" s="33">
        <f t="shared" si="0"/>
        <v>10000</v>
      </c>
      <c r="H10" s="80"/>
      <c r="I10" s="57" t="str">
        <f t="shared" si="1"/>
        <v/>
      </c>
      <c r="J10" s="80"/>
      <c r="K10" s="57" t="str">
        <f t="shared" si="1"/>
        <v/>
      </c>
    </row>
    <row r="11" spans="1:19" x14ac:dyDescent="0.25">
      <c r="A11" s="23">
        <f t="shared" si="2"/>
        <v>8</v>
      </c>
      <c r="B11" s="24"/>
      <c r="C11" s="12" t="s">
        <v>17</v>
      </c>
      <c r="D11" s="45">
        <v>1</v>
      </c>
      <c r="E11" s="43" t="s">
        <v>1</v>
      </c>
      <c r="F11" s="31">
        <v>2500</v>
      </c>
      <c r="G11" s="33">
        <f t="shared" si="0"/>
        <v>2500</v>
      </c>
      <c r="H11" s="80"/>
      <c r="I11" s="57" t="str">
        <f t="shared" si="1"/>
        <v/>
      </c>
      <c r="J11" s="80"/>
      <c r="K11" s="57" t="str">
        <f t="shared" si="1"/>
        <v/>
      </c>
    </row>
    <row r="12" spans="1:19" x14ac:dyDescent="0.25">
      <c r="A12" s="23">
        <f t="shared" si="2"/>
        <v>9</v>
      </c>
      <c r="B12" s="24"/>
      <c r="C12" s="12" t="s">
        <v>27</v>
      </c>
      <c r="D12" s="45">
        <v>1</v>
      </c>
      <c r="E12" s="43" t="s">
        <v>1</v>
      </c>
      <c r="F12" s="31">
        <v>75000</v>
      </c>
      <c r="G12" s="33">
        <f t="shared" si="0"/>
        <v>75000</v>
      </c>
      <c r="H12" s="80"/>
      <c r="I12" s="57" t="str">
        <f t="shared" si="1"/>
        <v/>
      </c>
      <c r="J12" s="80"/>
      <c r="K12" s="57" t="str">
        <f t="shared" si="1"/>
        <v/>
      </c>
    </row>
    <row r="13" spans="1:19" x14ac:dyDescent="0.25">
      <c r="A13" s="23">
        <f t="shared" si="2"/>
        <v>10</v>
      </c>
      <c r="B13" s="13"/>
      <c r="C13" s="16" t="s">
        <v>3</v>
      </c>
      <c r="D13" s="45">
        <v>34</v>
      </c>
      <c r="E13" s="43" t="s">
        <v>4</v>
      </c>
      <c r="F13" s="34">
        <v>3600</v>
      </c>
      <c r="G13" s="35">
        <f>F13*D13</f>
        <v>122400</v>
      </c>
      <c r="H13" s="80"/>
      <c r="I13" s="57" t="str">
        <f t="shared" si="1"/>
        <v/>
      </c>
      <c r="J13" s="80"/>
      <c r="K13" s="57" t="str">
        <f t="shared" si="1"/>
        <v/>
      </c>
    </row>
    <row r="14" spans="1:19" x14ac:dyDescent="0.25">
      <c r="A14" s="23">
        <f t="shared" si="2"/>
        <v>11</v>
      </c>
      <c r="B14" s="24"/>
      <c r="C14" s="12" t="s">
        <v>6</v>
      </c>
      <c r="D14" s="45">
        <v>34</v>
      </c>
      <c r="E14" s="43" t="s">
        <v>4</v>
      </c>
      <c r="F14" s="34">
        <v>3000</v>
      </c>
      <c r="G14" s="33">
        <f>F14*D14</f>
        <v>102000</v>
      </c>
      <c r="H14" s="80"/>
      <c r="I14" s="57" t="str">
        <f t="shared" si="1"/>
        <v/>
      </c>
      <c r="J14" s="80"/>
      <c r="K14" s="57" t="str">
        <f t="shared" si="1"/>
        <v/>
      </c>
    </row>
    <row r="15" spans="1:19" ht="30" x14ac:dyDescent="0.25">
      <c r="A15" s="69">
        <f t="shared" si="2"/>
        <v>12</v>
      </c>
      <c r="B15" s="70"/>
      <c r="C15" s="130" t="s">
        <v>226</v>
      </c>
      <c r="D15" s="72">
        <f>(72.59*43560)/27</f>
        <v>117111.86666666668</v>
      </c>
      <c r="E15" s="73" t="s">
        <v>5</v>
      </c>
      <c r="F15" s="133">
        <v>0</v>
      </c>
      <c r="G15" s="83">
        <f>F15*D15</f>
        <v>0</v>
      </c>
      <c r="H15" s="78"/>
      <c r="I15" s="57" t="str">
        <f t="shared" si="1"/>
        <v/>
      </c>
      <c r="J15" s="78"/>
      <c r="K15" s="57" t="str">
        <f t="shared" si="1"/>
        <v/>
      </c>
      <c r="L15" s="74" t="s">
        <v>281</v>
      </c>
    </row>
    <row r="16" spans="1:19" x14ac:dyDescent="0.25">
      <c r="A16" s="23">
        <f t="shared" si="2"/>
        <v>13</v>
      </c>
      <c r="B16" s="24"/>
      <c r="C16" s="12" t="s">
        <v>223</v>
      </c>
      <c r="D16" s="45">
        <f>(5.14*43560)/27</f>
        <v>8292.5333333333328</v>
      </c>
      <c r="E16" s="43" t="s">
        <v>5</v>
      </c>
      <c r="F16" s="34">
        <v>4</v>
      </c>
      <c r="G16" s="35">
        <f t="shared" ref="G16:G25" si="3">F16*D16</f>
        <v>33170.133333333331</v>
      </c>
      <c r="H16" s="80"/>
      <c r="I16" s="57" t="str">
        <f t="shared" si="1"/>
        <v/>
      </c>
      <c r="J16" s="80"/>
      <c r="K16" s="57" t="str">
        <f t="shared" si="1"/>
        <v/>
      </c>
    </row>
    <row r="17" spans="1:12" x14ac:dyDescent="0.25">
      <c r="A17" s="23">
        <f t="shared" si="2"/>
        <v>14</v>
      </c>
      <c r="B17" s="24"/>
      <c r="C17" s="12" t="s">
        <v>32</v>
      </c>
      <c r="D17" s="45">
        <v>66508</v>
      </c>
      <c r="E17" s="43" t="s">
        <v>5</v>
      </c>
      <c r="F17" s="34">
        <v>3.5</v>
      </c>
      <c r="G17" s="35">
        <f t="shared" si="3"/>
        <v>232778</v>
      </c>
      <c r="H17" s="80"/>
      <c r="I17" s="57" t="str">
        <f t="shared" si="1"/>
        <v/>
      </c>
      <c r="J17" s="80"/>
      <c r="K17" s="57" t="str">
        <f t="shared" si="1"/>
        <v/>
      </c>
    </row>
    <row r="18" spans="1:12" x14ac:dyDescent="0.25">
      <c r="A18" s="23">
        <f t="shared" si="2"/>
        <v>15</v>
      </c>
      <c r="B18" s="24"/>
      <c r="C18" s="12" t="s">
        <v>34</v>
      </c>
      <c r="D18" s="45">
        <v>88556</v>
      </c>
      <c r="E18" s="43" t="s">
        <v>5</v>
      </c>
      <c r="F18" s="34">
        <v>10</v>
      </c>
      <c r="G18" s="33">
        <f t="shared" si="3"/>
        <v>885560</v>
      </c>
      <c r="H18" s="80"/>
      <c r="I18" s="57" t="str">
        <f t="shared" si="1"/>
        <v/>
      </c>
      <c r="J18" s="80"/>
      <c r="K18" s="57" t="str">
        <f t="shared" si="1"/>
        <v/>
      </c>
    </row>
    <row r="19" spans="1:12" x14ac:dyDescent="0.25">
      <c r="A19" s="23">
        <f t="shared" si="2"/>
        <v>16</v>
      </c>
      <c r="B19" s="24"/>
      <c r="C19" s="12" t="s">
        <v>35</v>
      </c>
      <c r="D19" s="45">
        <v>5641</v>
      </c>
      <c r="E19" s="43" t="s">
        <v>5</v>
      </c>
      <c r="F19" s="34">
        <v>5</v>
      </c>
      <c r="G19" s="33">
        <f t="shared" si="3"/>
        <v>28205</v>
      </c>
      <c r="H19" s="80"/>
      <c r="I19" s="57" t="str">
        <f t="shared" si="1"/>
        <v/>
      </c>
      <c r="J19" s="80"/>
      <c r="K19" s="57" t="str">
        <f t="shared" si="1"/>
        <v/>
      </c>
      <c r="L19" s="64"/>
    </row>
    <row r="20" spans="1:12" x14ac:dyDescent="0.25">
      <c r="A20" s="23">
        <f t="shared" si="2"/>
        <v>17</v>
      </c>
      <c r="B20" s="24"/>
      <c r="C20" s="12" t="s">
        <v>26</v>
      </c>
      <c r="D20" s="45">
        <v>39682</v>
      </c>
      <c r="E20" s="43" t="s">
        <v>7</v>
      </c>
      <c r="F20" s="34">
        <v>2.25</v>
      </c>
      <c r="G20" s="33">
        <f t="shared" si="3"/>
        <v>89284.5</v>
      </c>
      <c r="H20" s="80"/>
      <c r="I20" s="57" t="str">
        <f t="shared" si="1"/>
        <v/>
      </c>
      <c r="J20" s="80"/>
      <c r="K20" s="57" t="str">
        <f t="shared" si="1"/>
        <v/>
      </c>
    </row>
    <row r="21" spans="1:12" x14ac:dyDescent="0.25">
      <c r="A21" s="23">
        <f t="shared" si="2"/>
        <v>18</v>
      </c>
      <c r="B21" s="24"/>
      <c r="C21" s="12" t="s">
        <v>222</v>
      </c>
      <c r="D21" s="45">
        <v>1</v>
      </c>
      <c r="E21" s="43" t="s">
        <v>1</v>
      </c>
      <c r="F21" s="34">
        <v>10000</v>
      </c>
      <c r="G21" s="33">
        <f t="shared" si="3"/>
        <v>10000</v>
      </c>
      <c r="H21" s="80"/>
      <c r="I21" s="57" t="str">
        <f t="shared" si="1"/>
        <v/>
      </c>
      <c r="J21" s="80"/>
      <c r="K21" s="57" t="str">
        <f t="shared" si="1"/>
        <v/>
      </c>
    </row>
    <row r="22" spans="1:12" x14ac:dyDescent="0.25">
      <c r="A22" s="23">
        <f t="shared" si="2"/>
        <v>19</v>
      </c>
      <c r="B22" s="24"/>
      <c r="C22" s="12" t="s">
        <v>8</v>
      </c>
      <c r="D22" s="45">
        <v>29</v>
      </c>
      <c r="E22" s="43" t="s">
        <v>2</v>
      </c>
      <c r="F22" s="34">
        <v>275</v>
      </c>
      <c r="G22" s="33">
        <f t="shared" si="3"/>
        <v>7975</v>
      </c>
      <c r="H22" s="80"/>
      <c r="I22" s="57" t="str">
        <f t="shared" si="1"/>
        <v/>
      </c>
      <c r="J22" s="80"/>
      <c r="K22" s="57" t="str">
        <f t="shared" si="1"/>
        <v/>
      </c>
    </row>
    <row r="23" spans="1:12" x14ac:dyDescent="0.25">
      <c r="A23" s="23">
        <f t="shared" si="2"/>
        <v>20</v>
      </c>
      <c r="B23" s="24"/>
      <c r="C23" s="12" t="s">
        <v>91</v>
      </c>
      <c r="D23" s="45">
        <v>212</v>
      </c>
      <c r="E23" s="43" t="s">
        <v>0</v>
      </c>
      <c r="F23" s="34">
        <v>17</v>
      </c>
      <c r="G23" s="33">
        <f t="shared" si="3"/>
        <v>3604</v>
      </c>
      <c r="H23" s="80"/>
      <c r="I23" s="57" t="str">
        <f t="shared" si="1"/>
        <v/>
      </c>
      <c r="J23" s="80"/>
      <c r="K23" s="57" t="str">
        <f t="shared" si="1"/>
        <v/>
      </c>
    </row>
    <row r="24" spans="1:12" x14ac:dyDescent="0.25">
      <c r="A24" s="23">
        <f t="shared" si="2"/>
        <v>21</v>
      </c>
      <c r="B24" s="24"/>
      <c r="C24" s="12" t="s">
        <v>49</v>
      </c>
      <c r="D24" s="45">
        <v>3489</v>
      </c>
      <c r="E24" s="43" t="s">
        <v>0</v>
      </c>
      <c r="F24" s="34">
        <v>3</v>
      </c>
      <c r="G24" s="35">
        <f t="shared" si="3"/>
        <v>10467</v>
      </c>
      <c r="H24" s="80"/>
      <c r="I24" s="57" t="str">
        <f t="shared" si="1"/>
        <v/>
      </c>
      <c r="J24" s="80"/>
      <c r="K24" s="57" t="str">
        <f t="shared" si="1"/>
        <v/>
      </c>
    </row>
    <row r="25" spans="1:12" x14ac:dyDescent="0.25">
      <c r="A25" s="23">
        <f t="shared" si="2"/>
        <v>22</v>
      </c>
      <c r="B25" s="24"/>
      <c r="C25" s="12" t="s">
        <v>9</v>
      </c>
      <c r="D25" s="45">
        <v>10932</v>
      </c>
      <c r="E25" s="43" t="s">
        <v>0</v>
      </c>
      <c r="F25" s="34">
        <v>1.5</v>
      </c>
      <c r="G25" s="33">
        <f t="shared" si="3"/>
        <v>16398</v>
      </c>
      <c r="H25" s="80"/>
      <c r="I25" s="57" t="str">
        <f t="shared" si="1"/>
        <v/>
      </c>
      <c r="J25" s="80"/>
      <c r="K25" s="57" t="str">
        <f t="shared" si="1"/>
        <v/>
      </c>
    </row>
    <row r="26" spans="1:12" x14ac:dyDescent="0.25">
      <c r="A26" s="23">
        <f t="shared" si="2"/>
        <v>23</v>
      </c>
      <c r="B26" s="13"/>
      <c r="C26" s="16" t="s">
        <v>22</v>
      </c>
      <c r="D26" s="45">
        <v>1920</v>
      </c>
      <c r="E26" s="44" t="s">
        <v>0</v>
      </c>
      <c r="F26" s="33">
        <v>66</v>
      </c>
      <c r="G26" s="33">
        <f t="shared" ref="G26:G73" si="4">D26*F26</f>
        <v>126720</v>
      </c>
      <c r="H26" s="80"/>
      <c r="I26" s="57" t="str">
        <f t="shared" si="1"/>
        <v/>
      </c>
      <c r="J26" s="80"/>
      <c r="K26" s="57" t="str">
        <f t="shared" si="1"/>
        <v/>
      </c>
    </row>
    <row r="27" spans="1:12" x14ac:dyDescent="0.25">
      <c r="A27" s="23">
        <f t="shared" si="2"/>
        <v>24</v>
      </c>
      <c r="B27" s="13"/>
      <c r="C27" s="16" t="s">
        <v>24</v>
      </c>
      <c r="D27" s="45">
        <v>3476</v>
      </c>
      <c r="E27" s="44" t="s">
        <v>0</v>
      </c>
      <c r="F27" s="33">
        <v>75</v>
      </c>
      <c r="G27" s="33">
        <f t="shared" si="4"/>
        <v>260700</v>
      </c>
      <c r="H27" s="80"/>
      <c r="I27" s="57" t="str">
        <f t="shared" si="1"/>
        <v/>
      </c>
      <c r="J27" s="80"/>
      <c r="K27" s="57" t="str">
        <f t="shared" si="1"/>
        <v/>
      </c>
    </row>
    <row r="28" spans="1:12" x14ac:dyDescent="0.25">
      <c r="A28" s="23">
        <f t="shared" si="2"/>
        <v>25</v>
      </c>
      <c r="B28" s="13"/>
      <c r="C28" s="16" t="s">
        <v>46</v>
      </c>
      <c r="D28" s="45">
        <v>2646</v>
      </c>
      <c r="E28" s="44" t="s">
        <v>0</v>
      </c>
      <c r="F28" s="33">
        <v>100</v>
      </c>
      <c r="G28" s="33">
        <f t="shared" si="4"/>
        <v>264600</v>
      </c>
      <c r="H28" s="80"/>
      <c r="I28" s="57" t="str">
        <f t="shared" si="1"/>
        <v/>
      </c>
      <c r="J28" s="80"/>
      <c r="K28" s="57" t="str">
        <f t="shared" si="1"/>
        <v/>
      </c>
    </row>
    <row r="29" spans="1:12" x14ac:dyDescent="0.25">
      <c r="A29" s="23">
        <f t="shared" si="2"/>
        <v>26</v>
      </c>
      <c r="B29" s="24"/>
      <c r="C29" s="16" t="s">
        <v>10</v>
      </c>
      <c r="D29" s="45">
        <v>632</v>
      </c>
      <c r="E29" s="44" t="s">
        <v>0</v>
      </c>
      <c r="F29" s="33">
        <v>140</v>
      </c>
      <c r="G29" s="33">
        <f t="shared" si="4"/>
        <v>88480</v>
      </c>
      <c r="H29" s="80"/>
      <c r="I29" s="57" t="str">
        <f t="shared" si="1"/>
        <v/>
      </c>
      <c r="J29" s="80"/>
      <c r="K29" s="57" t="str">
        <f t="shared" si="1"/>
        <v/>
      </c>
    </row>
    <row r="30" spans="1:12" x14ac:dyDescent="0.25">
      <c r="A30" s="23">
        <f t="shared" si="2"/>
        <v>27</v>
      </c>
      <c r="B30" s="24"/>
      <c r="C30" s="16" t="s">
        <v>88</v>
      </c>
      <c r="D30" s="45">
        <v>66</v>
      </c>
      <c r="E30" s="44" t="s">
        <v>0</v>
      </c>
      <c r="F30" s="33">
        <v>175</v>
      </c>
      <c r="G30" s="33">
        <f t="shared" si="4"/>
        <v>11550</v>
      </c>
      <c r="H30" s="80"/>
      <c r="I30" s="57" t="str">
        <f t="shared" si="1"/>
        <v/>
      </c>
      <c r="J30" s="80"/>
      <c r="K30" s="57" t="str">
        <f t="shared" si="1"/>
        <v/>
      </c>
    </row>
    <row r="31" spans="1:12" x14ac:dyDescent="0.25">
      <c r="A31" s="23">
        <f t="shared" si="2"/>
        <v>28</v>
      </c>
      <c r="B31" s="25"/>
      <c r="C31" s="16" t="s">
        <v>81</v>
      </c>
      <c r="D31" s="45">
        <v>2</v>
      </c>
      <c r="E31" s="44" t="s">
        <v>2</v>
      </c>
      <c r="F31" s="33">
        <v>2200</v>
      </c>
      <c r="G31" s="33">
        <f t="shared" si="4"/>
        <v>4400</v>
      </c>
      <c r="H31" s="80"/>
      <c r="I31" s="57" t="str">
        <f t="shared" si="1"/>
        <v/>
      </c>
      <c r="J31" s="80"/>
      <c r="K31" s="57" t="str">
        <f t="shared" si="1"/>
        <v/>
      </c>
    </row>
    <row r="32" spans="1:12" x14ac:dyDescent="0.25">
      <c r="A32" s="23">
        <f t="shared" si="2"/>
        <v>29</v>
      </c>
      <c r="B32" s="25"/>
      <c r="C32" s="16" t="s">
        <v>89</v>
      </c>
      <c r="D32" s="45">
        <v>1</v>
      </c>
      <c r="E32" s="44" t="s">
        <v>2</v>
      </c>
      <c r="F32" s="33">
        <v>2400</v>
      </c>
      <c r="G32" s="33">
        <f t="shared" si="4"/>
        <v>2400</v>
      </c>
      <c r="H32" s="80"/>
      <c r="I32" s="57" t="str">
        <f t="shared" si="1"/>
        <v/>
      </c>
      <c r="J32" s="80"/>
      <c r="K32" s="57" t="str">
        <f t="shared" si="1"/>
        <v/>
      </c>
    </row>
    <row r="33" spans="1:12" x14ac:dyDescent="0.25">
      <c r="A33" s="23">
        <f t="shared" si="2"/>
        <v>30</v>
      </c>
      <c r="B33" s="25"/>
      <c r="C33" s="16" t="s">
        <v>90</v>
      </c>
      <c r="D33" s="45">
        <v>1</v>
      </c>
      <c r="E33" s="44" t="s">
        <v>2</v>
      </c>
      <c r="F33" s="33">
        <v>2100</v>
      </c>
      <c r="G33" s="33">
        <f t="shared" si="4"/>
        <v>2100</v>
      </c>
      <c r="H33" s="80"/>
      <c r="I33" s="57" t="str">
        <f t="shared" si="1"/>
        <v/>
      </c>
      <c r="J33" s="80"/>
      <c r="K33" s="57" t="str">
        <f t="shared" si="1"/>
        <v/>
      </c>
    </row>
    <row r="34" spans="1:12" x14ac:dyDescent="0.25">
      <c r="A34" s="23">
        <f t="shared" si="2"/>
        <v>31</v>
      </c>
      <c r="B34" s="25"/>
      <c r="C34" s="16" t="s">
        <v>38</v>
      </c>
      <c r="D34" s="45">
        <v>2761</v>
      </c>
      <c r="E34" s="44" t="s">
        <v>0</v>
      </c>
      <c r="F34" s="33">
        <v>20</v>
      </c>
      <c r="G34" s="33">
        <f t="shared" si="4"/>
        <v>55220</v>
      </c>
      <c r="H34" s="80"/>
      <c r="I34" s="57" t="str">
        <f t="shared" si="1"/>
        <v/>
      </c>
      <c r="J34" s="80"/>
      <c r="K34" s="57" t="str">
        <f t="shared" si="1"/>
        <v/>
      </c>
    </row>
    <row r="35" spans="1:12" x14ac:dyDescent="0.25">
      <c r="A35" s="23">
        <f t="shared" si="2"/>
        <v>32</v>
      </c>
      <c r="B35" s="25"/>
      <c r="C35" s="16" t="s">
        <v>39</v>
      </c>
      <c r="D35" s="45">
        <v>58</v>
      </c>
      <c r="E35" s="44" t="s">
        <v>2</v>
      </c>
      <c r="F35" s="33">
        <v>700</v>
      </c>
      <c r="G35" s="33">
        <f t="shared" si="4"/>
        <v>40600</v>
      </c>
      <c r="H35" s="80"/>
      <c r="I35" s="57" t="str">
        <f t="shared" si="1"/>
        <v/>
      </c>
      <c r="J35" s="80"/>
      <c r="K35" s="57" t="str">
        <f t="shared" si="1"/>
        <v/>
      </c>
    </row>
    <row r="36" spans="1:12" x14ac:dyDescent="0.25">
      <c r="A36" s="23">
        <f t="shared" si="2"/>
        <v>33</v>
      </c>
      <c r="B36" s="24"/>
      <c r="C36" s="16" t="s">
        <v>25</v>
      </c>
      <c r="D36" s="45">
        <v>28</v>
      </c>
      <c r="E36" s="44" t="s">
        <v>2</v>
      </c>
      <c r="F36" s="33">
        <v>4800</v>
      </c>
      <c r="G36" s="33">
        <f t="shared" si="4"/>
        <v>134400</v>
      </c>
      <c r="H36" s="80"/>
      <c r="I36" s="57" t="str">
        <f t="shared" si="1"/>
        <v/>
      </c>
      <c r="J36" s="80"/>
      <c r="K36" s="57" t="str">
        <f t="shared" si="1"/>
        <v/>
      </c>
    </row>
    <row r="37" spans="1:12" x14ac:dyDescent="0.25">
      <c r="A37" s="23">
        <f t="shared" si="2"/>
        <v>34</v>
      </c>
      <c r="B37" s="24"/>
      <c r="C37" s="16" t="s">
        <v>33</v>
      </c>
      <c r="D37" s="45">
        <v>12</v>
      </c>
      <c r="E37" s="44" t="s">
        <v>2</v>
      </c>
      <c r="F37" s="33">
        <v>3800</v>
      </c>
      <c r="G37" s="33">
        <f t="shared" si="4"/>
        <v>45600</v>
      </c>
      <c r="H37" s="80"/>
      <c r="I37" s="57" t="str">
        <f t="shared" si="1"/>
        <v/>
      </c>
      <c r="J37" s="80"/>
      <c r="K37" s="57" t="str">
        <f t="shared" si="1"/>
        <v/>
      </c>
    </row>
    <row r="38" spans="1:12" x14ac:dyDescent="0.25">
      <c r="A38" s="23">
        <f t="shared" si="2"/>
        <v>35</v>
      </c>
      <c r="B38" s="24"/>
      <c r="C38" s="16" t="s">
        <v>80</v>
      </c>
      <c r="D38" s="45">
        <v>8</v>
      </c>
      <c r="E38" s="44" t="s">
        <v>2</v>
      </c>
      <c r="F38" s="33">
        <v>4000</v>
      </c>
      <c r="G38" s="33">
        <f t="shared" si="4"/>
        <v>32000</v>
      </c>
      <c r="H38" s="80"/>
      <c r="I38" s="57" t="str">
        <f t="shared" si="1"/>
        <v/>
      </c>
      <c r="J38" s="80"/>
      <c r="K38" s="57" t="str">
        <f t="shared" si="1"/>
        <v/>
      </c>
    </row>
    <row r="39" spans="1:12" x14ac:dyDescent="0.25">
      <c r="A39" s="23">
        <f t="shared" si="2"/>
        <v>36</v>
      </c>
      <c r="B39" s="24"/>
      <c r="C39" s="16" t="s">
        <v>87</v>
      </c>
      <c r="D39" s="45">
        <v>2</v>
      </c>
      <c r="E39" s="44" t="s">
        <v>2</v>
      </c>
      <c r="F39" s="33">
        <v>6000</v>
      </c>
      <c r="G39" s="33">
        <f t="shared" si="4"/>
        <v>12000</v>
      </c>
      <c r="H39" s="80"/>
      <c r="I39" s="57" t="str">
        <f t="shared" si="1"/>
        <v/>
      </c>
      <c r="J39" s="80"/>
      <c r="K39" s="57" t="str">
        <f t="shared" si="1"/>
        <v/>
      </c>
    </row>
    <row r="40" spans="1:12" ht="15" customHeight="1" x14ac:dyDescent="0.25">
      <c r="A40" s="23">
        <f t="shared" si="2"/>
        <v>37</v>
      </c>
      <c r="B40" s="24"/>
      <c r="C40" s="16" t="s">
        <v>85</v>
      </c>
      <c r="D40" s="45">
        <v>126</v>
      </c>
      <c r="E40" s="44" t="s">
        <v>0</v>
      </c>
      <c r="F40" s="33">
        <v>125</v>
      </c>
      <c r="G40" s="33">
        <f t="shared" si="4"/>
        <v>15750</v>
      </c>
      <c r="H40" s="80"/>
      <c r="I40" s="57" t="str">
        <f t="shared" si="1"/>
        <v/>
      </c>
      <c r="J40" s="80"/>
      <c r="K40" s="57" t="str">
        <f t="shared" si="1"/>
        <v/>
      </c>
    </row>
    <row r="41" spans="1:12" ht="15" customHeight="1" x14ac:dyDescent="0.25">
      <c r="A41" s="23">
        <f t="shared" si="2"/>
        <v>38</v>
      </c>
      <c r="B41" s="24"/>
      <c r="C41" s="16" t="s">
        <v>86</v>
      </c>
      <c r="D41" s="45">
        <v>1</v>
      </c>
      <c r="E41" s="44" t="s">
        <v>2</v>
      </c>
      <c r="F41" s="33">
        <v>2800</v>
      </c>
      <c r="G41" s="33">
        <f t="shared" si="4"/>
        <v>2800</v>
      </c>
      <c r="H41" s="80"/>
      <c r="I41" s="57" t="str">
        <f t="shared" si="1"/>
        <v/>
      </c>
      <c r="J41" s="80"/>
      <c r="K41" s="57" t="str">
        <f t="shared" si="1"/>
        <v/>
      </c>
    </row>
    <row r="42" spans="1:12" x14ac:dyDescent="0.25">
      <c r="A42" s="23">
        <f t="shared" si="2"/>
        <v>39</v>
      </c>
      <c r="B42" s="24"/>
      <c r="C42" s="16" t="s">
        <v>78</v>
      </c>
      <c r="D42" s="45">
        <v>137</v>
      </c>
      <c r="E42" s="44" t="s">
        <v>0</v>
      </c>
      <c r="F42" s="33">
        <v>130</v>
      </c>
      <c r="G42" s="33">
        <f t="shared" si="4"/>
        <v>17810</v>
      </c>
      <c r="H42" s="80"/>
      <c r="I42" s="57" t="str">
        <f t="shared" si="1"/>
        <v/>
      </c>
      <c r="J42" s="80"/>
      <c r="K42" s="57" t="str">
        <f t="shared" si="1"/>
        <v/>
      </c>
    </row>
    <row r="43" spans="1:12" x14ac:dyDescent="0.25">
      <c r="A43" s="23">
        <f t="shared" si="2"/>
        <v>40</v>
      </c>
      <c r="B43" s="24"/>
      <c r="C43" s="16" t="s">
        <v>77</v>
      </c>
      <c r="D43" s="45">
        <v>1</v>
      </c>
      <c r="E43" s="44" t="s">
        <v>2</v>
      </c>
      <c r="F43" s="33">
        <v>2400</v>
      </c>
      <c r="G43" s="33">
        <f t="shared" si="4"/>
        <v>2400</v>
      </c>
      <c r="H43" s="80"/>
      <c r="I43" s="57" t="str">
        <f t="shared" si="1"/>
        <v/>
      </c>
      <c r="J43" s="80"/>
      <c r="K43" s="57" t="str">
        <f t="shared" si="1"/>
        <v/>
      </c>
    </row>
    <row r="44" spans="1:12" x14ac:dyDescent="0.25">
      <c r="A44" s="69">
        <f t="shared" si="2"/>
        <v>41</v>
      </c>
      <c r="B44" s="70"/>
      <c r="C44" s="131" t="s">
        <v>184</v>
      </c>
      <c r="D44" s="72">
        <v>89</v>
      </c>
      <c r="E44" s="132" t="s">
        <v>0</v>
      </c>
      <c r="F44" s="83">
        <v>0</v>
      </c>
      <c r="G44" s="83">
        <f t="shared" si="4"/>
        <v>0</v>
      </c>
      <c r="H44" s="78"/>
      <c r="I44" s="57" t="str">
        <f t="shared" si="1"/>
        <v/>
      </c>
      <c r="J44" s="78"/>
      <c r="K44" s="57" t="str">
        <f t="shared" si="1"/>
        <v/>
      </c>
      <c r="L44" s="74" t="s">
        <v>281</v>
      </c>
    </row>
    <row r="45" spans="1:12" x14ac:dyDescent="0.25">
      <c r="A45" s="69">
        <f t="shared" si="2"/>
        <v>42</v>
      </c>
      <c r="B45" s="70"/>
      <c r="C45" s="131" t="s">
        <v>185</v>
      </c>
      <c r="D45" s="72">
        <v>1</v>
      </c>
      <c r="E45" s="132" t="s">
        <v>2</v>
      </c>
      <c r="F45" s="83">
        <v>0</v>
      </c>
      <c r="G45" s="83">
        <f t="shared" si="4"/>
        <v>0</v>
      </c>
      <c r="H45" s="78"/>
      <c r="I45" s="57" t="str">
        <f t="shared" si="1"/>
        <v/>
      </c>
      <c r="J45" s="78"/>
      <c r="K45" s="57" t="str">
        <f t="shared" si="1"/>
        <v/>
      </c>
      <c r="L45" s="74" t="s">
        <v>281</v>
      </c>
    </row>
    <row r="46" spans="1:12" x14ac:dyDescent="0.25">
      <c r="A46" s="23">
        <f t="shared" si="2"/>
        <v>43</v>
      </c>
      <c r="B46" s="24"/>
      <c r="C46" s="16" t="s">
        <v>187</v>
      </c>
      <c r="D46" s="45">
        <v>1</v>
      </c>
      <c r="E46" s="44" t="s">
        <v>2</v>
      </c>
      <c r="F46" s="33">
        <v>5000</v>
      </c>
      <c r="G46" s="33">
        <f t="shared" si="4"/>
        <v>5000</v>
      </c>
      <c r="H46" s="80"/>
      <c r="I46" s="57" t="str">
        <f t="shared" si="1"/>
        <v/>
      </c>
      <c r="J46" s="80"/>
      <c r="K46" s="57" t="str">
        <f t="shared" si="1"/>
        <v/>
      </c>
    </row>
    <row r="47" spans="1:12" ht="15" customHeight="1" x14ac:dyDescent="0.25">
      <c r="A47" s="69">
        <f t="shared" si="2"/>
        <v>44</v>
      </c>
      <c r="B47" s="70"/>
      <c r="C47" s="131" t="s">
        <v>186</v>
      </c>
      <c r="D47" s="72">
        <v>1</v>
      </c>
      <c r="E47" s="132" t="s">
        <v>2</v>
      </c>
      <c r="F47" s="83">
        <v>0</v>
      </c>
      <c r="G47" s="83">
        <f t="shared" si="4"/>
        <v>0</v>
      </c>
      <c r="H47" s="78"/>
      <c r="I47" s="57" t="str">
        <f t="shared" si="1"/>
        <v/>
      </c>
      <c r="J47" s="78"/>
      <c r="K47" s="57" t="str">
        <f t="shared" si="1"/>
        <v/>
      </c>
      <c r="L47" s="74" t="s">
        <v>281</v>
      </c>
    </row>
    <row r="48" spans="1:12" x14ac:dyDescent="0.25">
      <c r="A48" s="23">
        <f t="shared" si="2"/>
        <v>45</v>
      </c>
      <c r="B48" s="24"/>
      <c r="C48" s="16" t="s">
        <v>79</v>
      </c>
      <c r="D48" s="45">
        <v>4</v>
      </c>
      <c r="E48" s="44" t="s">
        <v>2</v>
      </c>
      <c r="F48" s="33">
        <v>6000</v>
      </c>
      <c r="G48" s="33">
        <f t="shared" si="4"/>
        <v>24000</v>
      </c>
      <c r="H48" s="80"/>
      <c r="I48" s="57" t="str">
        <f t="shared" si="1"/>
        <v/>
      </c>
      <c r="J48" s="80"/>
      <c r="K48" s="57" t="str">
        <f t="shared" si="1"/>
        <v/>
      </c>
    </row>
    <row r="49" spans="1:11" x14ac:dyDescent="0.25">
      <c r="A49" s="23">
        <f t="shared" si="2"/>
        <v>46</v>
      </c>
      <c r="B49" s="24"/>
      <c r="C49" s="17" t="s">
        <v>20</v>
      </c>
      <c r="D49" s="45">
        <v>1</v>
      </c>
      <c r="E49" s="44" t="s">
        <v>1</v>
      </c>
      <c r="F49" s="33">
        <v>15000</v>
      </c>
      <c r="G49" s="33">
        <f t="shared" si="4"/>
        <v>15000</v>
      </c>
      <c r="H49" s="80"/>
      <c r="I49" s="57" t="str">
        <f t="shared" si="1"/>
        <v/>
      </c>
      <c r="J49" s="80"/>
      <c r="K49" s="57" t="str">
        <f t="shared" si="1"/>
        <v/>
      </c>
    </row>
    <row r="50" spans="1:11" x14ac:dyDescent="0.25">
      <c r="A50" s="23">
        <f t="shared" si="2"/>
        <v>47</v>
      </c>
      <c r="B50" s="26"/>
      <c r="C50" s="18" t="s">
        <v>41</v>
      </c>
      <c r="D50" s="45">
        <v>58697</v>
      </c>
      <c r="E50" s="43" t="s">
        <v>7</v>
      </c>
      <c r="F50" s="33">
        <v>18</v>
      </c>
      <c r="G50" s="33">
        <f t="shared" si="4"/>
        <v>1056546</v>
      </c>
      <c r="H50" s="80"/>
      <c r="I50" s="57" t="str">
        <f t="shared" si="1"/>
        <v/>
      </c>
      <c r="J50" s="80"/>
      <c r="K50" s="57" t="str">
        <f t="shared" si="1"/>
        <v/>
      </c>
    </row>
    <row r="51" spans="1:11" x14ac:dyDescent="0.25">
      <c r="A51" s="23">
        <f t="shared" si="2"/>
        <v>48</v>
      </c>
      <c r="B51" s="26"/>
      <c r="C51" s="18" t="s">
        <v>42</v>
      </c>
      <c r="D51" s="45">
        <f>D50</f>
        <v>58697</v>
      </c>
      <c r="E51" s="43" t="s">
        <v>7</v>
      </c>
      <c r="F51" s="33">
        <v>14</v>
      </c>
      <c r="G51" s="33">
        <f t="shared" si="4"/>
        <v>821758</v>
      </c>
      <c r="H51" s="80"/>
      <c r="I51" s="57" t="str">
        <f t="shared" si="1"/>
        <v/>
      </c>
      <c r="J51" s="80"/>
      <c r="K51" s="57" t="str">
        <f t="shared" si="1"/>
        <v/>
      </c>
    </row>
    <row r="52" spans="1:11" x14ac:dyDescent="0.25">
      <c r="A52" s="23">
        <f t="shared" si="2"/>
        <v>49</v>
      </c>
      <c r="B52" s="24"/>
      <c r="C52" s="12" t="s">
        <v>40</v>
      </c>
      <c r="D52" s="45">
        <f>D51</f>
        <v>58697</v>
      </c>
      <c r="E52" s="43" t="s">
        <v>7</v>
      </c>
      <c r="F52" s="33">
        <v>21</v>
      </c>
      <c r="G52" s="33">
        <f t="shared" si="4"/>
        <v>1232637</v>
      </c>
      <c r="H52" s="80"/>
      <c r="I52" s="57" t="str">
        <f t="shared" si="1"/>
        <v/>
      </c>
      <c r="J52" s="80"/>
      <c r="K52" s="57" t="str">
        <f t="shared" si="1"/>
        <v/>
      </c>
    </row>
    <row r="53" spans="1:11" x14ac:dyDescent="0.25">
      <c r="A53" s="23">
        <f t="shared" si="2"/>
        <v>50</v>
      </c>
      <c r="B53" s="24"/>
      <c r="C53" s="12" t="s">
        <v>23</v>
      </c>
      <c r="D53" s="45">
        <v>66741</v>
      </c>
      <c r="E53" s="43" t="s">
        <v>7</v>
      </c>
      <c r="F53" s="33">
        <v>12.5</v>
      </c>
      <c r="G53" s="33">
        <f t="shared" si="4"/>
        <v>834262.5</v>
      </c>
      <c r="H53" s="80"/>
      <c r="I53" s="57" t="str">
        <f t="shared" si="1"/>
        <v/>
      </c>
      <c r="J53" s="80"/>
      <c r="K53" s="57" t="str">
        <f t="shared" si="1"/>
        <v/>
      </c>
    </row>
    <row r="54" spans="1:11" x14ac:dyDescent="0.25">
      <c r="A54" s="23">
        <f t="shared" si="2"/>
        <v>51</v>
      </c>
      <c r="B54" s="24"/>
      <c r="C54" s="12" t="s">
        <v>94</v>
      </c>
      <c r="D54" s="45">
        <v>1003</v>
      </c>
      <c r="E54" s="43" t="s">
        <v>7</v>
      </c>
      <c r="F54" s="33">
        <v>18</v>
      </c>
      <c r="G54" s="33">
        <f t="shared" si="4"/>
        <v>18054</v>
      </c>
      <c r="H54" s="80"/>
      <c r="I54" s="57" t="str">
        <f t="shared" si="1"/>
        <v/>
      </c>
      <c r="J54" s="80"/>
      <c r="K54" s="57" t="str">
        <f t="shared" si="1"/>
        <v/>
      </c>
    </row>
    <row r="55" spans="1:11" x14ac:dyDescent="0.25">
      <c r="A55" s="23">
        <f t="shared" si="2"/>
        <v>52</v>
      </c>
      <c r="B55" s="24"/>
      <c r="C55" s="12" t="s">
        <v>18</v>
      </c>
      <c r="D55" s="45">
        <v>25</v>
      </c>
      <c r="E55" s="43" t="s">
        <v>2</v>
      </c>
      <c r="F55" s="33">
        <v>1350</v>
      </c>
      <c r="G55" s="33">
        <f t="shared" si="4"/>
        <v>33750</v>
      </c>
      <c r="H55" s="80"/>
      <c r="I55" s="57" t="str">
        <f t="shared" si="1"/>
        <v/>
      </c>
      <c r="J55" s="80"/>
      <c r="K55" s="57" t="str">
        <f t="shared" si="1"/>
        <v/>
      </c>
    </row>
    <row r="56" spans="1:11" x14ac:dyDescent="0.25">
      <c r="A56" s="23">
        <f t="shared" si="2"/>
        <v>53</v>
      </c>
      <c r="B56" s="24"/>
      <c r="C56" s="12" t="s">
        <v>30</v>
      </c>
      <c r="D56" s="45">
        <v>4515</v>
      </c>
      <c r="E56" s="43" t="s">
        <v>7</v>
      </c>
      <c r="F56" s="33">
        <v>32</v>
      </c>
      <c r="G56" s="33">
        <f t="shared" si="4"/>
        <v>144480</v>
      </c>
      <c r="H56" s="80"/>
      <c r="I56" s="57" t="str">
        <f t="shared" si="1"/>
        <v/>
      </c>
      <c r="J56" s="80"/>
      <c r="K56" s="57" t="str">
        <f t="shared" si="1"/>
        <v/>
      </c>
    </row>
    <row r="57" spans="1:11" x14ac:dyDescent="0.25">
      <c r="A57" s="23">
        <f t="shared" si="2"/>
        <v>54</v>
      </c>
      <c r="B57" s="24"/>
      <c r="C57" s="12" t="s">
        <v>74</v>
      </c>
      <c r="D57" s="45">
        <v>314</v>
      </c>
      <c r="E57" s="43" t="s">
        <v>7</v>
      </c>
      <c r="F57" s="33">
        <v>40</v>
      </c>
      <c r="G57" s="33">
        <f t="shared" si="4"/>
        <v>12560</v>
      </c>
      <c r="H57" s="80"/>
      <c r="I57" s="57" t="str">
        <f t="shared" si="1"/>
        <v/>
      </c>
      <c r="J57" s="80"/>
      <c r="K57" s="57" t="str">
        <f t="shared" si="1"/>
        <v/>
      </c>
    </row>
    <row r="58" spans="1:11" x14ac:dyDescent="0.25">
      <c r="A58" s="23">
        <f t="shared" si="2"/>
        <v>55</v>
      </c>
      <c r="B58" s="24"/>
      <c r="C58" s="12" t="s">
        <v>48</v>
      </c>
      <c r="D58" s="45">
        <f>53967/9</f>
        <v>5996.333333333333</v>
      </c>
      <c r="E58" s="43" t="s">
        <v>7</v>
      </c>
      <c r="F58" s="33">
        <v>9.5</v>
      </c>
      <c r="G58" s="33">
        <f t="shared" si="4"/>
        <v>56965.166666666664</v>
      </c>
      <c r="H58" s="80"/>
      <c r="I58" s="57" t="str">
        <f t="shared" si="1"/>
        <v/>
      </c>
      <c r="J58" s="80"/>
      <c r="K58" s="57" t="str">
        <f t="shared" si="1"/>
        <v/>
      </c>
    </row>
    <row r="59" spans="1:11" x14ac:dyDescent="0.25">
      <c r="A59" s="23">
        <f t="shared" si="2"/>
        <v>56</v>
      </c>
      <c r="B59" s="24"/>
      <c r="C59" s="12" t="s">
        <v>47</v>
      </c>
      <c r="D59" s="45">
        <f>D58</f>
        <v>5996.333333333333</v>
      </c>
      <c r="E59" s="43" t="s">
        <v>7</v>
      </c>
      <c r="F59" s="33">
        <v>12</v>
      </c>
      <c r="G59" s="33">
        <f t="shared" si="4"/>
        <v>71956</v>
      </c>
      <c r="H59" s="80"/>
      <c r="I59" s="57" t="str">
        <f t="shared" si="1"/>
        <v/>
      </c>
      <c r="J59" s="80"/>
      <c r="K59" s="57" t="str">
        <f t="shared" si="1"/>
        <v/>
      </c>
    </row>
    <row r="60" spans="1:11" ht="15" customHeight="1" x14ac:dyDescent="0.25">
      <c r="A60" s="23">
        <f t="shared" si="2"/>
        <v>57</v>
      </c>
      <c r="B60" s="24"/>
      <c r="C60" s="12" t="s">
        <v>43</v>
      </c>
      <c r="D60" s="45">
        <v>8734</v>
      </c>
      <c r="E60" s="43" t="s">
        <v>7</v>
      </c>
      <c r="F60" s="33">
        <v>21</v>
      </c>
      <c r="G60" s="33">
        <f t="shared" si="4"/>
        <v>183414</v>
      </c>
      <c r="H60" s="80"/>
      <c r="I60" s="57" t="str">
        <f t="shared" si="1"/>
        <v/>
      </c>
      <c r="J60" s="80"/>
      <c r="K60" s="57" t="str">
        <f t="shared" si="1"/>
        <v/>
      </c>
    </row>
    <row r="61" spans="1:11" x14ac:dyDescent="0.25">
      <c r="A61" s="23">
        <f t="shared" si="2"/>
        <v>58</v>
      </c>
      <c r="B61" s="27"/>
      <c r="C61" s="12" t="s">
        <v>192</v>
      </c>
      <c r="D61" s="45">
        <f>6160/9</f>
        <v>684.44444444444446</v>
      </c>
      <c r="E61" s="43" t="s">
        <v>7</v>
      </c>
      <c r="F61" s="33">
        <v>80</v>
      </c>
      <c r="G61" s="33">
        <f t="shared" si="4"/>
        <v>54755.555555555555</v>
      </c>
      <c r="H61" s="80"/>
      <c r="I61" s="57" t="str">
        <f t="shared" si="1"/>
        <v/>
      </c>
      <c r="J61" s="80"/>
      <c r="K61" s="57" t="str">
        <f t="shared" si="1"/>
        <v/>
      </c>
    </row>
    <row r="62" spans="1:11" x14ac:dyDescent="0.25">
      <c r="A62" s="23">
        <f t="shared" si="2"/>
        <v>59</v>
      </c>
      <c r="B62" s="27"/>
      <c r="C62" s="12" t="s">
        <v>193</v>
      </c>
      <c r="D62" s="45">
        <v>2</v>
      </c>
      <c r="E62" s="43" t="s">
        <v>2</v>
      </c>
      <c r="F62" s="33">
        <v>500</v>
      </c>
      <c r="G62" s="33">
        <f t="shared" si="4"/>
        <v>1000</v>
      </c>
      <c r="H62" s="80"/>
      <c r="I62" s="57" t="str">
        <f t="shared" si="1"/>
        <v/>
      </c>
      <c r="J62" s="80"/>
      <c r="K62" s="57" t="str">
        <f t="shared" si="1"/>
        <v/>
      </c>
    </row>
    <row r="63" spans="1:11" x14ac:dyDescent="0.25">
      <c r="A63" s="23">
        <f t="shared" si="2"/>
        <v>60</v>
      </c>
      <c r="B63" s="27"/>
      <c r="C63" s="12" t="s">
        <v>215</v>
      </c>
      <c r="D63" s="45">
        <v>38</v>
      </c>
      <c r="E63" s="43" t="s">
        <v>7</v>
      </c>
      <c r="F63" s="33">
        <v>45</v>
      </c>
      <c r="G63" s="33">
        <f t="shared" si="4"/>
        <v>1710</v>
      </c>
      <c r="H63" s="80"/>
      <c r="I63" s="57" t="str">
        <f t="shared" si="1"/>
        <v/>
      </c>
      <c r="J63" s="80"/>
      <c r="K63" s="57" t="str">
        <f t="shared" si="1"/>
        <v/>
      </c>
    </row>
    <row r="64" spans="1:11" x14ac:dyDescent="0.25">
      <c r="A64" s="23">
        <f t="shared" si="2"/>
        <v>61</v>
      </c>
      <c r="B64" s="24"/>
      <c r="C64" s="12" t="s">
        <v>44</v>
      </c>
      <c r="D64" s="45">
        <v>13054</v>
      </c>
      <c r="E64" s="43" t="s">
        <v>0</v>
      </c>
      <c r="F64" s="33">
        <v>20</v>
      </c>
      <c r="G64" s="33">
        <f t="shared" si="4"/>
        <v>261080</v>
      </c>
      <c r="H64" s="80"/>
      <c r="I64" s="57" t="str">
        <f t="shared" si="1"/>
        <v/>
      </c>
      <c r="J64" s="80"/>
      <c r="K64" s="57" t="str">
        <f t="shared" si="1"/>
        <v/>
      </c>
    </row>
    <row r="65" spans="1:11" x14ac:dyDescent="0.25">
      <c r="A65" s="23">
        <f t="shared" si="2"/>
        <v>62</v>
      </c>
      <c r="B65" s="24"/>
      <c r="C65" s="12" t="s">
        <v>70</v>
      </c>
      <c r="D65" s="45">
        <v>385</v>
      </c>
      <c r="E65" s="43" t="s">
        <v>0</v>
      </c>
      <c r="F65" s="33">
        <v>30</v>
      </c>
      <c r="G65" s="33">
        <f t="shared" si="4"/>
        <v>11550</v>
      </c>
      <c r="H65" s="80"/>
      <c r="I65" s="57" t="str">
        <f t="shared" si="1"/>
        <v/>
      </c>
      <c r="J65" s="80"/>
      <c r="K65" s="57" t="str">
        <f t="shared" si="1"/>
        <v/>
      </c>
    </row>
    <row r="66" spans="1:11" x14ac:dyDescent="0.25">
      <c r="A66" s="23">
        <f t="shared" si="2"/>
        <v>63</v>
      </c>
      <c r="B66" s="24"/>
      <c r="C66" s="12" t="s">
        <v>50</v>
      </c>
      <c r="D66" s="45">
        <v>8495</v>
      </c>
      <c r="E66" s="43" t="s">
        <v>0</v>
      </c>
      <c r="F66" s="33">
        <v>10</v>
      </c>
      <c r="G66" s="33">
        <f t="shared" si="4"/>
        <v>84950</v>
      </c>
      <c r="H66" s="80"/>
      <c r="I66" s="57" t="str">
        <f t="shared" si="1"/>
        <v/>
      </c>
      <c r="J66" s="80"/>
      <c r="K66" s="57" t="str">
        <f t="shared" si="1"/>
        <v/>
      </c>
    </row>
    <row r="67" spans="1:11" x14ac:dyDescent="0.25">
      <c r="A67" s="23">
        <f t="shared" si="2"/>
        <v>64</v>
      </c>
      <c r="B67" s="24"/>
      <c r="C67" s="12" t="s">
        <v>45</v>
      </c>
      <c r="D67" s="45">
        <v>1584</v>
      </c>
      <c r="E67" s="43" t="s">
        <v>0</v>
      </c>
      <c r="F67" s="33">
        <v>25</v>
      </c>
      <c r="G67" s="33">
        <f t="shared" si="4"/>
        <v>39600</v>
      </c>
      <c r="H67" s="80"/>
      <c r="I67" s="57" t="str">
        <f t="shared" si="1"/>
        <v/>
      </c>
      <c r="J67" s="80"/>
      <c r="K67" s="57" t="str">
        <f t="shared" si="1"/>
        <v/>
      </c>
    </row>
    <row r="68" spans="1:11" x14ac:dyDescent="0.25">
      <c r="A68" s="23">
        <f t="shared" si="2"/>
        <v>65</v>
      </c>
      <c r="B68" s="24"/>
      <c r="C68" s="12" t="s">
        <v>37</v>
      </c>
      <c r="D68" s="45">
        <v>30313</v>
      </c>
      <c r="E68" s="43" t="s">
        <v>7</v>
      </c>
      <c r="F68" s="33">
        <v>4</v>
      </c>
      <c r="G68" s="33">
        <f t="shared" si="4"/>
        <v>121252</v>
      </c>
      <c r="H68" s="80"/>
      <c r="I68" s="57" t="str">
        <f t="shared" si="1"/>
        <v/>
      </c>
      <c r="J68" s="80"/>
      <c r="K68" s="57" t="str">
        <f t="shared" si="1"/>
        <v/>
      </c>
    </row>
    <row r="69" spans="1:11" x14ac:dyDescent="0.25">
      <c r="A69" s="23">
        <f t="shared" si="2"/>
        <v>66</v>
      </c>
      <c r="B69" s="24"/>
      <c r="C69" s="12" t="s">
        <v>36</v>
      </c>
      <c r="D69" s="45">
        <f>D68</f>
        <v>30313</v>
      </c>
      <c r="E69" s="43" t="s">
        <v>7</v>
      </c>
      <c r="F69" s="33">
        <v>1</v>
      </c>
      <c r="G69" s="33">
        <f t="shared" si="4"/>
        <v>30313</v>
      </c>
      <c r="H69" s="80"/>
      <c r="I69" s="57" t="str">
        <f t="shared" ref="I69:K73" si="5">IF(H69&lt;&gt;"",($D69*H69),"")</f>
        <v/>
      </c>
      <c r="J69" s="80"/>
      <c r="K69" s="57" t="str">
        <f t="shared" si="5"/>
        <v/>
      </c>
    </row>
    <row r="70" spans="1:11" x14ac:dyDescent="0.25">
      <c r="A70" s="23">
        <f t="shared" ref="A70:A73" si="6">+A69+1</f>
        <v>67</v>
      </c>
      <c r="B70" s="24"/>
      <c r="C70" s="12" t="s">
        <v>92</v>
      </c>
      <c r="D70" s="45">
        <v>657</v>
      </c>
      <c r="E70" s="43" t="s">
        <v>0</v>
      </c>
      <c r="F70" s="33">
        <v>50</v>
      </c>
      <c r="G70" s="33">
        <f t="shared" si="4"/>
        <v>32850</v>
      </c>
      <c r="H70" s="80"/>
      <c r="I70" s="57" t="str">
        <f t="shared" si="5"/>
        <v/>
      </c>
      <c r="J70" s="80"/>
      <c r="K70" s="57" t="str">
        <f t="shared" si="5"/>
        <v/>
      </c>
    </row>
    <row r="71" spans="1:11" ht="30" x14ac:dyDescent="0.25">
      <c r="A71" s="23">
        <f t="shared" si="6"/>
        <v>68</v>
      </c>
      <c r="B71" s="24"/>
      <c r="C71" s="12" t="s">
        <v>19</v>
      </c>
      <c r="D71" s="45">
        <v>1</v>
      </c>
      <c r="E71" s="43" t="s">
        <v>1</v>
      </c>
      <c r="F71" s="33">
        <v>75000</v>
      </c>
      <c r="G71" s="33">
        <f t="shared" si="4"/>
        <v>75000</v>
      </c>
      <c r="H71" s="80"/>
      <c r="I71" s="57" t="str">
        <f t="shared" si="5"/>
        <v/>
      </c>
      <c r="J71" s="80"/>
      <c r="K71" s="57" t="str">
        <f t="shared" si="5"/>
        <v/>
      </c>
    </row>
    <row r="72" spans="1:11" x14ac:dyDescent="0.25">
      <c r="A72" s="23">
        <f t="shared" si="6"/>
        <v>69</v>
      </c>
      <c r="B72" s="24"/>
      <c r="C72" s="12" t="s">
        <v>21</v>
      </c>
      <c r="D72" s="45">
        <v>1</v>
      </c>
      <c r="E72" s="43" t="s">
        <v>1</v>
      </c>
      <c r="F72" s="33">
        <v>25000</v>
      </c>
      <c r="G72" s="33">
        <f t="shared" si="4"/>
        <v>25000</v>
      </c>
      <c r="H72" s="80"/>
      <c r="I72" s="57" t="str">
        <f t="shared" si="5"/>
        <v/>
      </c>
      <c r="J72" s="80"/>
      <c r="K72" s="57" t="str">
        <f t="shared" si="5"/>
        <v/>
      </c>
    </row>
    <row r="73" spans="1:11" x14ac:dyDescent="0.25">
      <c r="A73" s="23">
        <f t="shared" si="6"/>
        <v>70</v>
      </c>
      <c r="B73" s="24"/>
      <c r="C73" s="12" t="s">
        <v>14</v>
      </c>
      <c r="D73" s="45">
        <v>1</v>
      </c>
      <c r="E73" s="43" t="s">
        <v>1</v>
      </c>
      <c r="F73" s="33">
        <v>6000</v>
      </c>
      <c r="G73" s="33">
        <f t="shared" si="4"/>
        <v>6000</v>
      </c>
      <c r="H73" s="80"/>
      <c r="I73" s="57" t="str">
        <f t="shared" si="5"/>
        <v/>
      </c>
      <c r="J73" s="80"/>
      <c r="K73" s="57" t="str">
        <f t="shared" si="5"/>
        <v/>
      </c>
    </row>
    <row r="74" spans="1:11" x14ac:dyDescent="0.25">
      <c r="A74" s="92" t="s">
        <v>250</v>
      </c>
      <c r="B74" s="93"/>
      <c r="C74" s="93"/>
      <c r="D74" s="93"/>
      <c r="E74" s="93"/>
      <c r="F74" s="94"/>
      <c r="G74" s="36">
        <f>SUM(G4:G73)</f>
        <v>8188314.8555555558</v>
      </c>
      <c r="H74" s="36"/>
      <c r="I74" s="36" t="str">
        <f>IF(H4&lt;&gt;"",SUM(I4:I73),"")</f>
        <v/>
      </c>
      <c r="J74" s="36"/>
      <c r="K74" s="36" t="str">
        <f>IF(J4&lt;&gt;"",SUM(K4:K73),"")</f>
        <v/>
      </c>
    </row>
    <row r="75" spans="1:11" x14ac:dyDescent="0.25">
      <c r="A75" s="110" t="s">
        <v>232</v>
      </c>
      <c r="B75" s="111"/>
      <c r="C75" s="111"/>
      <c r="D75" s="111"/>
      <c r="E75" s="111"/>
      <c r="F75" s="111"/>
      <c r="G75" s="112"/>
      <c r="H75" s="56"/>
      <c r="I75" s="56"/>
      <c r="J75" s="56"/>
      <c r="K75" s="56"/>
    </row>
    <row r="76" spans="1:11" ht="30" x14ac:dyDescent="0.25">
      <c r="A76" s="23">
        <v>71</v>
      </c>
      <c r="B76" s="25" t="s">
        <v>116</v>
      </c>
      <c r="C76" s="12" t="s">
        <v>117</v>
      </c>
      <c r="D76" s="45">
        <v>200</v>
      </c>
      <c r="E76" s="43" t="s">
        <v>178</v>
      </c>
      <c r="F76" s="33">
        <v>14</v>
      </c>
      <c r="G76" s="33">
        <f t="shared" ref="G76:G98" si="7">D76*F76</f>
        <v>2800</v>
      </c>
      <c r="H76" s="80"/>
      <c r="I76" s="57" t="str">
        <f t="shared" ref="I76:I89" si="8">IF(H76&lt;&gt;"",($D76*H76),"")</f>
        <v/>
      </c>
      <c r="J76" s="80"/>
      <c r="K76" s="57" t="str">
        <f t="shared" ref="I76:K124" si="9">IF(J76&lt;&gt;"",($D76*J76),"")</f>
        <v/>
      </c>
    </row>
    <row r="77" spans="1:11" ht="30" x14ac:dyDescent="0.25">
      <c r="A77" s="23">
        <f t="shared" ref="A77:A124" si="10">+A76+1</f>
        <v>72</v>
      </c>
      <c r="B77" s="25" t="s">
        <v>118</v>
      </c>
      <c r="C77" s="12" t="s">
        <v>119</v>
      </c>
      <c r="D77" s="45">
        <v>200</v>
      </c>
      <c r="E77" s="43" t="s">
        <v>178</v>
      </c>
      <c r="F77" s="33">
        <v>10</v>
      </c>
      <c r="G77" s="33">
        <f t="shared" si="7"/>
        <v>2000</v>
      </c>
      <c r="H77" s="80"/>
      <c r="I77" s="57" t="str">
        <f t="shared" si="8"/>
        <v/>
      </c>
      <c r="J77" s="80"/>
      <c r="K77" s="57" t="str">
        <f t="shared" si="9"/>
        <v/>
      </c>
    </row>
    <row r="78" spans="1:11" ht="15" customHeight="1" x14ac:dyDescent="0.25">
      <c r="A78" s="23">
        <f t="shared" si="10"/>
        <v>73</v>
      </c>
      <c r="B78" s="25" t="s">
        <v>96</v>
      </c>
      <c r="C78" s="12" t="s">
        <v>95</v>
      </c>
      <c r="D78" s="45">
        <v>4355</v>
      </c>
      <c r="E78" s="43" t="s">
        <v>0</v>
      </c>
      <c r="F78" s="33">
        <v>13</v>
      </c>
      <c r="G78" s="33">
        <f t="shared" si="7"/>
        <v>56615</v>
      </c>
      <c r="H78" s="80"/>
      <c r="I78" s="57" t="str">
        <f t="shared" si="8"/>
        <v/>
      </c>
      <c r="J78" s="80"/>
      <c r="K78" s="57" t="str">
        <f t="shared" si="9"/>
        <v/>
      </c>
    </row>
    <row r="79" spans="1:11" ht="15" customHeight="1" x14ac:dyDescent="0.25">
      <c r="A79" s="23">
        <f t="shared" si="10"/>
        <v>74</v>
      </c>
      <c r="B79" s="25" t="s">
        <v>97</v>
      </c>
      <c r="C79" s="12" t="s">
        <v>98</v>
      </c>
      <c r="D79" s="45">
        <v>205</v>
      </c>
      <c r="E79" s="43" t="s">
        <v>0</v>
      </c>
      <c r="F79" s="33">
        <v>26</v>
      </c>
      <c r="G79" s="33">
        <f t="shared" si="7"/>
        <v>5330</v>
      </c>
      <c r="H79" s="80"/>
      <c r="I79" s="57" t="str">
        <f t="shared" si="8"/>
        <v/>
      </c>
      <c r="J79" s="80"/>
      <c r="K79" s="57" t="str">
        <f t="shared" si="9"/>
        <v/>
      </c>
    </row>
    <row r="80" spans="1:11" ht="30" x14ac:dyDescent="0.25">
      <c r="A80" s="23">
        <f t="shared" si="10"/>
        <v>75</v>
      </c>
      <c r="B80" s="25" t="s">
        <v>120</v>
      </c>
      <c r="C80" s="12" t="s">
        <v>121</v>
      </c>
      <c r="D80" s="45">
        <v>2</v>
      </c>
      <c r="E80" s="43" t="s">
        <v>179</v>
      </c>
      <c r="F80" s="33">
        <v>7000</v>
      </c>
      <c r="G80" s="33">
        <f t="shared" si="7"/>
        <v>14000</v>
      </c>
      <c r="H80" s="80"/>
      <c r="I80" s="57" t="str">
        <f t="shared" si="8"/>
        <v/>
      </c>
      <c r="J80" s="80"/>
      <c r="K80" s="57" t="str">
        <f t="shared" si="9"/>
        <v/>
      </c>
    </row>
    <row r="81" spans="1:11" ht="15" customHeight="1" x14ac:dyDescent="0.25">
      <c r="A81" s="23">
        <f t="shared" si="10"/>
        <v>76</v>
      </c>
      <c r="B81" s="25" t="s">
        <v>122</v>
      </c>
      <c r="C81" s="12" t="s">
        <v>123</v>
      </c>
      <c r="D81" s="45">
        <v>2255</v>
      </c>
      <c r="E81" s="43" t="s">
        <v>0</v>
      </c>
      <c r="F81" s="33">
        <v>3</v>
      </c>
      <c r="G81" s="33">
        <f t="shared" si="7"/>
        <v>6765</v>
      </c>
      <c r="H81" s="80"/>
      <c r="I81" s="57" t="str">
        <f t="shared" si="8"/>
        <v/>
      </c>
      <c r="J81" s="80"/>
      <c r="K81" s="57" t="str">
        <f t="shared" si="9"/>
        <v/>
      </c>
    </row>
    <row r="82" spans="1:11" ht="15" customHeight="1" x14ac:dyDescent="0.25">
      <c r="A82" s="23">
        <f t="shared" si="10"/>
        <v>77</v>
      </c>
      <c r="B82" s="25" t="s">
        <v>124</v>
      </c>
      <c r="C82" s="12" t="s">
        <v>125</v>
      </c>
      <c r="D82" s="45">
        <v>2135</v>
      </c>
      <c r="E82" s="43" t="s">
        <v>0</v>
      </c>
      <c r="F82" s="33">
        <v>3</v>
      </c>
      <c r="G82" s="33">
        <f t="shared" si="7"/>
        <v>6405</v>
      </c>
      <c r="H82" s="80"/>
      <c r="I82" s="57" t="str">
        <f t="shared" si="8"/>
        <v/>
      </c>
      <c r="J82" s="80"/>
      <c r="K82" s="57" t="str">
        <f t="shared" si="9"/>
        <v/>
      </c>
    </row>
    <row r="83" spans="1:11" x14ac:dyDescent="0.25">
      <c r="A83" s="23">
        <f t="shared" si="10"/>
        <v>78</v>
      </c>
      <c r="B83" s="25" t="s">
        <v>126</v>
      </c>
      <c r="C83" s="12" t="s">
        <v>127</v>
      </c>
      <c r="D83" s="45">
        <v>56</v>
      </c>
      <c r="E83" s="43" t="s">
        <v>2</v>
      </c>
      <c r="F83" s="33">
        <v>48</v>
      </c>
      <c r="G83" s="33">
        <f t="shared" si="7"/>
        <v>2688</v>
      </c>
      <c r="H83" s="80"/>
      <c r="I83" s="57" t="str">
        <f t="shared" si="8"/>
        <v/>
      </c>
      <c r="J83" s="80"/>
      <c r="K83" s="57" t="str">
        <f t="shared" si="9"/>
        <v/>
      </c>
    </row>
    <row r="84" spans="1:11" ht="30" x14ac:dyDescent="0.25">
      <c r="A84" s="23">
        <f t="shared" si="10"/>
        <v>79</v>
      </c>
      <c r="B84" s="25" t="s">
        <v>128</v>
      </c>
      <c r="C84" s="12" t="s">
        <v>129</v>
      </c>
      <c r="D84" s="45">
        <v>2</v>
      </c>
      <c r="E84" s="43" t="s">
        <v>2</v>
      </c>
      <c r="F84" s="33">
        <v>1140</v>
      </c>
      <c r="G84" s="33">
        <f t="shared" si="7"/>
        <v>2280</v>
      </c>
      <c r="H84" s="80"/>
      <c r="I84" s="57" t="str">
        <f t="shared" si="8"/>
        <v/>
      </c>
      <c r="J84" s="80"/>
      <c r="K84" s="57" t="str">
        <f t="shared" si="9"/>
        <v/>
      </c>
    </row>
    <row r="85" spans="1:11" ht="30" x14ac:dyDescent="0.25">
      <c r="A85" s="23">
        <f t="shared" si="10"/>
        <v>80</v>
      </c>
      <c r="B85" s="25" t="s">
        <v>130</v>
      </c>
      <c r="C85" s="12" t="s">
        <v>131</v>
      </c>
      <c r="D85" s="45">
        <v>2</v>
      </c>
      <c r="E85" s="43" t="s">
        <v>2</v>
      </c>
      <c r="F85" s="33">
        <v>85</v>
      </c>
      <c r="G85" s="33">
        <f t="shared" si="7"/>
        <v>170</v>
      </c>
      <c r="H85" s="80"/>
      <c r="I85" s="57" t="str">
        <f t="shared" si="8"/>
        <v/>
      </c>
      <c r="J85" s="80"/>
      <c r="K85" s="57" t="str">
        <f t="shared" si="9"/>
        <v/>
      </c>
    </row>
    <row r="86" spans="1:11" ht="30" x14ac:dyDescent="0.25">
      <c r="A86" s="23">
        <f t="shared" si="10"/>
        <v>81</v>
      </c>
      <c r="B86" s="25" t="s">
        <v>132</v>
      </c>
      <c r="C86" s="12" t="s">
        <v>133</v>
      </c>
      <c r="D86" s="45">
        <v>2</v>
      </c>
      <c r="E86" s="43" t="s">
        <v>2</v>
      </c>
      <c r="F86" s="33">
        <v>1800</v>
      </c>
      <c r="G86" s="33">
        <f t="shared" si="7"/>
        <v>3600</v>
      </c>
      <c r="H86" s="80"/>
      <c r="I86" s="57" t="str">
        <f t="shared" si="8"/>
        <v/>
      </c>
      <c r="J86" s="80"/>
      <c r="K86" s="57" t="str">
        <f t="shared" si="9"/>
        <v/>
      </c>
    </row>
    <row r="87" spans="1:11" ht="30" x14ac:dyDescent="0.25">
      <c r="A87" s="23">
        <f t="shared" si="10"/>
        <v>82</v>
      </c>
      <c r="B87" s="25" t="s">
        <v>134</v>
      </c>
      <c r="C87" s="12" t="s">
        <v>135</v>
      </c>
      <c r="D87" s="45">
        <v>1010</v>
      </c>
      <c r="E87" s="43" t="s">
        <v>0</v>
      </c>
      <c r="F87" s="33">
        <v>5.5</v>
      </c>
      <c r="G87" s="33">
        <f t="shared" si="7"/>
        <v>5555</v>
      </c>
      <c r="H87" s="80"/>
      <c r="I87" s="57" t="str">
        <f t="shared" si="8"/>
        <v/>
      </c>
      <c r="J87" s="80"/>
      <c r="K87" s="57" t="str">
        <f t="shared" si="9"/>
        <v/>
      </c>
    </row>
    <row r="88" spans="1:11" ht="15" customHeight="1" x14ac:dyDescent="0.25">
      <c r="A88" s="23">
        <f t="shared" si="10"/>
        <v>83</v>
      </c>
      <c r="B88" s="25" t="s">
        <v>99</v>
      </c>
      <c r="C88" s="12" t="s">
        <v>180</v>
      </c>
      <c r="D88" s="45">
        <v>3</v>
      </c>
      <c r="E88" s="43" t="s">
        <v>2</v>
      </c>
      <c r="F88" s="33">
        <v>1000</v>
      </c>
      <c r="G88" s="33">
        <f t="shared" si="7"/>
        <v>3000</v>
      </c>
      <c r="H88" s="80"/>
      <c r="I88" s="57" t="str">
        <f t="shared" si="8"/>
        <v/>
      </c>
      <c r="J88" s="80"/>
      <c r="K88" s="57" t="str">
        <f t="shared" si="9"/>
        <v/>
      </c>
    </row>
    <row r="89" spans="1:11" ht="15" customHeight="1" x14ac:dyDescent="0.25">
      <c r="A89" s="23">
        <f t="shared" si="10"/>
        <v>84</v>
      </c>
      <c r="B89" s="25" t="s">
        <v>136</v>
      </c>
      <c r="C89" s="12" t="s">
        <v>137</v>
      </c>
      <c r="D89" s="45">
        <v>5</v>
      </c>
      <c r="E89" s="43" t="s">
        <v>2</v>
      </c>
      <c r="F89" s="33">
        <v>1800</v>
      </c>
      <c r="G89" s="33">
        <f t="shared" si="7"/>
        <v>9000</v>
      </c>
      <c r="H89" s="80"/>
      <c r="I89" s="57" t="str">
        <f t="shared" si="8"/>
        <v/>
      </c>
      <c r="J89" s="80"/>
      <c r="K89" s="57" t="str">
        <f t="shared" si="9"/>
        <v/>
      </c>
    </row>
    <row r="90" spans="1:11" ht="30" customHeight="1" x14ac:dyDescent="0.25">
      <c r="A90" s="23">
        <f t="shared" si="10"/>
        <v>85</v>
      </c>
      <c r="B90" s="25" t="s">
        <v>138</v>
      </c>
      <c r="C90" s="12" t="s">
        <v>139</v>
      </c>
      <c r="D90" s="45">
        <v>1</v>
      </c>
      <c r="E90" s="43" t="s">
        <v>2</v>
      </c>
      <c r="F90" s="33">
        <v>3000</v>
      </c>
      <c r="G90" s="33">
        <f t="shared" si="7"/>
        <v>3000</v>
      </c>
      <c r="H90" s="80"/>
      <c r="I90" s="57" t="str">
        <f t="shared" si="9"/>
        <v/>
      </c>
      <c r="J90" s="80"/>
      <c r="K90" s="57" t="str">
        <f t="shared" si="9"/>
        <v/>
      </c>
    </row>
    <row r="91" spans="1:11" ht="30" customHeight="1" x14ac:dyDescent="0.25">
      <c r="A91" s="23">
        <f t="shared" si="10"/>
        <v>86</v>
      </c>
      <c r="B91" s="25" t="s">
        <v>101</v>
      </c>
      <c r="C91" s="12" t="s">
        <v>182</v>
      </c>
      <c r="D91" s="45">
        <v>1</v>
      </c>
      <c r="E91" s="43" t="s">
        <v>115</v>
      </c>
      <c r="F91" s="33">
        <v>4500</v>
      </c>
      <c r="G91" s="33">
        <f t="shared" si="7"/>
        <v>4500</v>
      </c>
      <c r="H91" s="80"/>
      <c r="I91" s="57" t="str">
        <f t="shared" si="9"/>
        <v/>
      </c>
      <c r="J91" s="80"/>
      <c r="K91" s="57" t="str">
        <f t="shared" si="9"/>
        <v/>
      </c>
    </row>
    <row r="92" spans="1:11" ht="15" customHeight="1" x14ac:dyDescent="0.25">
      <c r="A92" s="23">
        <f t="shared" si="10"/>
        <v>87</v>
      </c>
      <c r="B92" s="25" t="s">
        <v>181</v>
      </c>
      <c r="C92" s="12" t="s">
        <v>183</v>
      </c>
      <c r="D92" s="45">
        <v>135</v>
      </c>
      <c r="E92" s="43" t="s">
        <v>0</v>
      </c>
      <c r="F92" s="33">
        <v>14</v>
      </c>
      <c r="G92" s="33">
        <f t="shared" si="7"/>
        <v>1890</v>
      </c>
      <c r="H92" s="80"/>
      <c r="I92" s="57" t="str">
        <f t="shared" si="9"/>
        <v/>
      </c>
      <c r="J92" s="80"/>
      <c r="K92" s="57" t="str">
        <f t="shared" si="9"/>
        <v/>
      </c>
    </row>
    <row r="93" spans="1:11" ht="15" customHeight="1" x14ac:dyDescent="0.25">
      <c r="A93" s="23">
        <f t="shared" si="10"/>
        <v>88</v>
      </c>
      <c r="B93" s="25" t="s">
        <v>140</v>
      </c>
      <c r="C93" s="12" t="s">
        <v>141</v>
      </c>
      <c r="D93" s="45">
        <v>1</v>
      </c>
      <c r="E93" s="43" t="s">
        <v>2</v>
      </c>
      <c r="F93" s="33">
        <v>1500</v>
      </c>
      <c r="G93" s="33">
        <f t="shared" si="7"/>
        <v>1500</v>
      </c>
      <c r="H93" s="80"/>
      <c r="I93" s="57" t="str">
        <f t="shared" si="9"/>
        <v/>
      </c>
      <c r="J93" s="80"/>
      <c r="K93" s="57" t="str">
        <f t="shared" si="9"/>
        <v/>
      </c>
    </row>
    <row r="94" spans="1:11" ht="30" x14ac:dyDescent="0.25">
      <c r="A94" s="23">
        <f t="shared" si="10"/>
        <v>89</v>
      </c>
      <c r="B94" s="25" t="s">
        <v>103</v>
      </c>
      <c r="C94" s="12" t="s">
        <v>104</v>
      </c>
      <c r="D94" s="45">
        <v>1</v>
      </c>
      <c r="E94" s="43" t="s">
        <v>2</v>
      </c>
      <c r="F94" s="33">
        <v>2000</v>
      </c>
      <c r="G94" s="33">
        <f t="shared" si="7"/>
        <v>2000</v>
      </c>
      <c r="H94" s="80"/>
      <c r="I94" s="57" t="str">
        <f t="shared" si="9"/>
        <v/>
      </c>
      <c r="J94" s="80"/>
      <c r="K94" s="57" t="str">
        <f t="shared" si="9"/>
        <v/>
      </c>
    </row>
    <row r="95" spans="1:11" ht="15" customHeight="1" x14ac:dyDescent="0.25">
      <c r="A95" s="23">
        <f t="shared" si="10"/>
        <v>90</v>
      </c>
      <c r="B95" s="25" t="s">
        <v>142</v>
      </c>
      <c r="C95" s="12" t="s">
        <v>143</v>
      </c>
      <c r="D95" s="45">
        <v>2</v>
      </c>
      <c r="E95" s="43" t="s">
        <v>2</v>
      </c>
      <c r="F95" s="33">
        <v>15250</v>
      </c>
      <c r="G95" s="33">
        <f t="shared" si="7"/>
        <v>30500</v>
      </c>
      <c r="H95" s="80"/>
      <c r="I95" s="57" t="str">
        <f t="shared" si="9"/>
        <v/>
      </c>
      <c r="J95" s="80"/>
      <c r="K95" s="57" t="str">
        <f t="shared" si="9"/>
        <v/>
      </c>
    </row>
    <row r="96" spans="1:11" ht="15" customHeight="1" x14ac:dyDescent="0.25">
      <c r="A96" s="23">
        <f t="shared" si="10"/>
        <v>91</v>
      </c>
      <c r="B96" s="25" t="s">
        <v>144</v>
      </c>
      <c r="C96" s="12" t="s">
        <v>145</v>
      </c>
      <c r="D96" s="45">
        <v>15</v>
      </c>
      <c r="E96" s="43" t="s">
        <v>2</v>
      </c>
      <c r="F96" s="33">
        <v>1800</v>
      </c>
      <c r="G96" s="33">
        <f t="shared" si="7"/>
        <v>27000</v>
      </c>
      <c r="H96" s="80"/>
      <c r="I96" s="57" t="str">
        <f t="shared" si="9"/>
        <v/>
      </c>
      <c r="J96" s="80"/>
      <c r="K96" s="57" t="str">
        <f t="shared" si="9"/>
        <v/>
      </c>
    </row>
    <row r="97" spans="1:11" ht="15" customHeight="1" x14ac:dyDescent="0.25">
      <c r="A97" s="23">
        <f t="shared" si="10"/>
        <v>92</v>
      </c>
      <c r="B97" s="25" t="s">
        <v>274</v>
      </c>
      <c r="C97" s="63" t="s">
        <v>275</v>
      </c>
      <c r="D97" s="45">
        <v>1</v>
      </c>
      <c r="E97" s="43" t="s">
        <v>2</v>
      </c>
      <c r="F97" s="33">
        <v>92000</v>
      </c>
      <c r="G97" s="33">
        <f t="shared" si="7"/>
        <v>92000</v>
      </c>
      <c r="H97" s="80"/>
      <c r="I97" s="57" t="str">
        <f t="shared" si="9"/>
        <v/>
      </c>
      <c r="J97" s="80"/>
      <c r="K97" s="57" t="str">
        <f t="shared" si="9"/>
        <v/>
      </c>
    </row>
    <row r="98" spans="1:11" ht="30" x14ac:dyDescent="0.25">
      <c r="A98" s="23">
        <f t="shared" si="10"/>
        <v>93</v>
      </c>
      <c r="B98" s="25" t="s">
        <v>146</v>
      </c>
      <c r="C98" s="12" t="s">
        <v>147</v>
      </c>
      <c r="D98" s="45">
        <v>1</v>
      </c>
      <c r="E98" s="43" t="s">
        <v>2</v>
      </c>
      <c r="F98" s="33">
        <v>4200</v>
      </c>
      <c r="G98" s="33">
        <f t="shared" si="7"/>
        <v>4200</v>
      </c>
      <c r="H98" s="80"/>
      <c r="I98" s="57" t="str">
        <f t="shared" si="9"/>
        <v/>
      </c>
      <c r="J98" s="80"/>
      <c r="K98" s="57" t="str">
        <f t="shared" si="9"/>
        <v/>
      </c>
    </row>
    <row r="99" spans="1:11" ht="30" customHeight="1" x14ac:dyDescent="0.25">
      <c r="A99" s="23">
        <f t="shared" si="10"/>
        <v>94</v>
      </c>
      <c r="B99" s="25" t="s">
        <v>148</v>
      </c>
      <c r="C99" s="12" t="s">
        <v>149</v>
      </c>
      <c r="D99" s="45">
        <v>12</v>
      </c>
      <c r="E99" s="43" t="s">
        <v>115</v>
      </c>
      <c r="F99" s="33">
        <v>1200</v>
      </c>
      <c r="G99" s="33">
        <f t="shared" ref="G99:G124" si="11">D99*F99</f>
        <v>14400</v>
      </c>
      <c r="H99" s="80"/>
      <c r="I99" s="57" t="str">
        <f t="shared" si="9"/>
        <v/>
      </c>
      <c r="J99" s="80"/>
      <c r="K99" s="57" t="str">
        <f t="shared" si="9"/>
        <v/>
      </c>
    </row>
    <row r="100" spans="1:11" ht="30" customHeight="1" x14ac:dyDescent="0.25">
      <c r="A100" s="23">
        <f t="shared" si="10"/>
        <v>95</v>
      </c>
      <c r="B100" s="25" t="s">
        <v>150</v>
      </c>
      <c r="C100" s="12" t="s">
        <v>151</v>
      </c>
      <c r="D100" s="45">
        <v>6</v>
      </c>
      <c r="E100" s="43" t="s">
        <v>115</v>
      </c>
      <c r="F100" s="33">
        <v>1400</v>
      </c>
      <c r="G100" s="33">
        <f t="shared" si="11"/>
        <v>8400</v>
      </c>
      <c r="H100" s="80"/>
      <c r="I100" s="57" t="str">
        <f t="shared" si="9"/>
        <v/>
      </c>
      <c r="J100" s="80"/>
      <c r="K100" s="57" t="str">
        <f t="shared" si="9"/>
        <v/>
      </c>
    </row>
    <row r="101" spans="1:11" ht="30" customHeight="1" x14ac:dyDescent="0.25">
      <c r="A101" s="23">
        <f t="shared" si="10"/>
        <v>96</v>
      </c>
      <c r="B101" s="25" t="s">
        <v>152</v>
      </c>
      <c r="C101" s="12" t="s">
        <v>153</v>
      </c>
      <c r="D101" s="45">
        <v>4</v>
      </c>
      <c r="E101" s="43" t="s">
        <v>115</v>
      </c>
      <c r="F101" s="33">
        <v>2000</v>
      </c>
      <c r="G101" s="33">
        <f t="shared" si="11"/>
        <v>8000</v>
      </c>
      <c r="H101" s="80"/>
      <c r="I101" s="57" t="str">
        <f t="shared" si="9"/>
        <v/>
      </c>
      <c r="J101" s="80"/>
      <c r="K101" s="57" t="str">
        <f t="shared" si="9"/>
        <v/>
      </c>
    </row>
    <row r="102" spans="1:11" ht="15" customHeight="1" x14ac:dyDescent="0.25">
      <c r="A102" s="23">
        <f t="shared" si="10"/>
        <v>97</v>
      </c>
      <c r="B102" s="25" t="s">
        <v>154</v>
      </c>
      <c r="C102" s="12" t="s">
        <v>155</v>
      </c>
      <c r="D102" s="45">
        <v>14</v>
      </c>
      <c r="E102" s="43" t="s">
        <v>115</v>
      </c>
      <c r="F102" s="33">
        <v>780</v>
      </c>
      <c r="G102" s="33">
        <f t="shared" si="11"/>
        <v>10920</v>
      </c>
      <c r="H102" s="80"/>
      <c r="I102" s="57" t="str">
        <f t="shared" si="9"/>
        <v/>
      </c>
      <c r="J102" s="80"/>
      <c r="K102" s="57" t="str">
        <f t="shared" si="9"/>
        <v/>
      </c>
    </row>
    <row r="103" spans="1:11" ht="15" customHeight="1" x14ac:dyDescent="0.25">
      <c r="A103" s="23">
        <f t="shared" si="10"/>
        <v>98</v>
      </c>
      <c r="B103" s="25" t="s">
        <v>156</v>
      </c>
      <c r="C103" s="12" t="s">
        <v>157</v>
      </c>
      <c r="D103" s="45">
        <v>1</v>
      </c>
      <c r="E103" s="43" t="s">
        <v>115</v>
      </c>
      <c r="F103" s="33">
        <v>1300</v>
      </c>
      <c r="G103" s="33">
        <f t="shared" si="11"/>
        <v>1300</v>
      </c>
      <c r="H103" s="80"/>
      <c r="I103" s="57" t="str">
        <f t="shared" si="9"/>
        <v/>
      </c>
      <c r="J103" s="80"/>
      <c r="K103" s="57" t="str">
        <f t="shared" si="9"/>
        <v/>
      </c>
    </row>
    <row r="104" spans="1:11" ht="30" customHeight="1" x14ac:dyDescent="0.25">
      <c r="A104" s="23">
        <f t="shared" si="10"/>
        <v>99</v>
      </c>
      <c r="B104" s="25" t="s">
        <v>158</v>
      </c>
      <c r="C104" s="12" t="s">
        <v>159</v>
      </c>
      <c r="D104" s="45">
        <v>2</v>
      </c>
      <c r="E104" s="43" t="s">
        <v>2</v>
      </c>
      <c r="F104" s="33">
        <v>4700</v>
      </c>
      <c r="G104" s="33">
        <f t="shared" si="11"/>
        <v>9400</v>
      </c>
      <c r="H104" s="80"/>
      <c r="I104" s="57" t="str">
        <f t="shared" si="9"/>
        <v/>
      </c>
      <c r="J104" s="80"/>
      <c r="K104" s="57" t="str">
        <f t="shared" si="9"/>
        <v/>
      </c>
    </row>
    <row r="105" spans="1:11" ht="30" customHeight="1" x14ac:dyDescent="0.25">
      <c r="A105" s="23">
        <f t="shared" si="10"/>
        <v>100</v>
      </c>
      <c r="B105" s="25" t="s">
        <v>160</v>
      </c>
      <c r="C105" s="12" t="s">
        <v>161</v>
      </c>
      <c r="D105" s="45">
        <v>2</v>
      </c>
      <c r="E105" s="43" t="s">
        <v>2</v>
      </c>
      <c r="F105" s="33">
        <v>7500</v>
      </c>
      <c r="G105" s="33">
        <f t="shared" si="11"/>
        <v>15000</v>
      </c>
      <c r="H105" s="80"/>
      <c r="I105" s="57" t="str">
        <f t="shared" si="9"/>
        <v/>
      </c>
      <c r="J105" s="80"/>
      <c r="K105" s="57" t="str">
        <f t="shared" si="9"/>
        <v/>
      </c>
    </row>
    <row r="106" spans="1:11" ht="45" x14ac:dyDescent="0.25">
      <c r="A106" s="23">
        <f t="shared" si="10"/>
        <v>101</v>
      </c>
      <c r="B106" s="25" t="s">
        <v>162</v>
      </c>
      <c r="C106" s="12" t="s">
        <v>163</v>
      </c>
      <c r="D106" s="45">
        <v>1</v>
      </c>
      <c r="E106" s="43" t="s">
        <v>2</v>
      </c>
      <c r="F106" s="33">
        <v>1500</v>
      </c>
      <c r="G106" s="33">
        <f t="shared" si="11"/>
        <v>1500</v>
      </c>
      <c r="H106" s="80"/>
      <c r="I106" s="57" t="str">
        <f t="shared" si="9"/>
        <v/>
      </c>
      <c r="J106" s="80"/>
      <c r="K106" s="57" t="str">
        <f t="shared" si="9"/>
        <v/>
      </c>
    </row>
    <row r="107" spans="1:11" ht="45" x14ac:dyDescent="0.25">
      <c r="A107" s="23">
        <f t="shared" si="10"/>
        <v>102</v>
      </c>
      <c r="B107" s="25" t="s">
        <v>164</v>
      </c>
      <c r="C107" s="12" t="s">
        <v>165</v>
      </c>
      <c r="D107" s="45">
        <v>1</v>
      </c>
      <c r="E107" s="43" t="s">
        <v>2</v>
      </c>
      <c r="F107" s="33">
        <v>1500</v>
      </c>
      <c r="G107" s="33">
        <f t="shared" si="11"/>
        <v>1500</v>
      </c>
      <c r="H107" s="80"/>
      <c r="I107" s="57" t="str">
        <f t="shared" si="9"/>
        <v/>
      </c>
      <c r="J107" s="80"/>
      <c r="K107" s="57" t="str">
        <f t="shared" si="9"/>
        <v/>
      </c>
    </row>
    <row r="108" spans="1:11" x14ac:dyDescent="0.25">
      <c r="A108" s="23">
        <f t="shared" si="10"/>
        <v>103</v>
      </c>
      <c r="B108" s="25" t="s">
        <v>166</v>
      </c>
      <c r="C108" s="12" t="s">
        <v>167</v>
      </c>
      <c r="D108" s="45">
        <v>16</v>
      </c>
      <c r="E108" s="43" t="s">
        <v>2</v>
      </c>
      <c r="F108" s="33">
        <v>275</v>
      </c>
      <c r="G108" s="33">
        <f t="shared" si="11"/>
        <v>4400</v>
      </c>
      <c r="H108" s="80"/>
      <c r="I108" s="57" t="str">
        <f t="shared" si="9"/>
        <v/>
      </c>
      <c r="J108" s="80"/>
      <c r="K108" s="57" t="str">
        <f t="shared" si="9"/>
        <v/>
      </c>
    </row>
    <row r="109" spans="1:11" ht="30" customHeight="1" x14ac:dyDescent="0.25">
      <c r="A109" s="23">
        <f t="shared" si="10"/>
        <v>104</v>
      </c>
      <c r="B109" s="25" t="s">
        <v>168</v>
      </c>
      <c r="C109" s="12" t="s">
        <v>169</v>
      </c>
      <c r="D109" s="45">
        <v>1</v>
      </c>
      <c r="E109" s="43" t="s">
        <v>2</v>
      </c>
      <c r="F109" s="33">
        <v>7000</v>
      </c>
      <c r="G109" s="33">
        <f t="shared" si="11"/>
        <v>7000</v>
      </c>
      <c r="H109" s="80"/>
      <c r="I109" s="57" t="str">
        <f t="shared" si="9"/>
        <v/>
      </c>
      <c r="J109" s="80"/>
      <c r="K109" s="57" t="str">
        <f t="shared" si="9"/>
        <v/>
      </c>
    </row>
    <row r="110" spans="1:11" ht="30" customHeight="1" x14ac:dyDescent="0.25">
      <c r="A110" s="23">
        <f t="shared" si="10"/>
        <v>105</v>
      </c>
      <c r="B110" s="25" t="s">
        <v>170</v>
      </c>
      <c r="C110" s="12" t="s">
        <v>171</v>
      </c>
      <c r="D110" s="45">
        <v>1</v>
      </c>
      <c r="E110" s="43" t="s">
        <v>2</v>
      </c>
      <c r="F110" s="33">
        <v>1200</v>
      </c>
      <c r="G110" s="33">
        <f t="shared" si="11"/>
        <v>1200</v>
      </c>
      <c r="H110" s="80"/>
      <c r="I110" s="57" t="str">
        <f t="shared" si="9"/>
        <v/>
      </c>
      <c r="J110" s="80"/>
      <c r="K110" s="57" t="str">
        <f t="shared" si="9"/>
        <v/>
      </c>
    </row>
    <row r="111" spans="1:11" x14ac:dyDescent="0.25">
      <c r="A111" s="23">
        <f t="shared" si="10"/>
        <v>106</v>
      </c>
      <c r="B111" s="25" t="s">
        <v>172</v>
      </c>
      <c r="C111" s="12" t="s">
        <v>173</v>
      </c>
      <c r="D111" s="45">
        <v>1</v>
      </c>
      <c r="E111" s="43" t="s">
        <v>2</v>
      </c>
      <c r="F111" s="33">
        <v>4000</v>
      </c>
      <c r="G111" s="33">
        <f t="shared" si="11"/>
        <v>4000</v>
      </c>
      <c r="H111" s="80"/>
      <c r="I111" s="57" t="str">
        <f t="shared" si="9"/>
        <v/>
      </c>
      <c r="J111" s="80"/>
      <c r="K111" s="57" t="str">
        <f t="shared" si="9"/>
        <v/>
      </c>
    </row>
    <row r="112" spans="1:11" x14ac:dyDescent="0.25">
      <c r="A112" s="23">
        <f t="shared" si="10"/>
        <v>107</v>
      </c>
      <c r="B112" s="25" t="s">
        <v>174</v>
      </c>
      <c r="C112" s="12" t="s">
        <v>175</v>
      </c>
      <c r="D112" s="45">
        <v>2</v>
      </c>
      <c r="E112" s="43" t="s">
        <v>2</v>
      </c>
      <c r="F112" s="33">
        <v>210</v>
      </c>
      <c r="G112" s="33">
        <f t="shared" si="11"/>
        <v>420</v>
      </c>
      <c r="H112" s="80"/>
      <c r="I112" s="57" t="str">
        <f t="shared" si="9"/>
        <v/>
      </c>
      <c r="J112" s="80"/>
      <c r="K112" s="57" t="str">
        <f t="shared" si="9"/>
        <v/>
      </c>
    </row>
    <row r="113" spans="1:11" ht="15" customHeight="1" x14ac:dyDescent="0.25">
      <c r="A113" s="23">
        <f t="shared" si="10"/>
        <v>108</v>
      </c>
      <c r="B113" s="25" t="s">
        <v>176</v>
      </c>
      <c r="C113" s="12" t="s">
        <v>177</v>
      </c>
      <c r="D113" s="45">
        <v>1</v>
      </c>
      <c r="E113" s="43" t="s">
        <v>2</v>
      </c>
      <c r="F113" s="33">
        <v>2000</v>
      </c>
      <c r="G113" s="33">
        <f t="shared" si="11"/>
        <v>2000</v>
      </c>
      <c r="H113" s="80"/>
      <c r="I113" s="57" t="str">
        <f t="shared" si="9"/>
        <v/>
      </c>
      <c r="J113" s="80"/>
      <c r="K113" s="57" t="str">
        <f t="shared" si="9"/>
        <v/>
      </c>
    </row>
    <row r="114" spans="1:11" ht="15" customHeight="1" x14ac:dyDescent="0.25">
      <c r="A114" s="23">
        <f t="shared" si="10"/>
        <v>109</v>
      </c>
      <c r="B114" s="28" t="s">
        <v>96</v>
      </c>
      <c r="C114" s="20" t="s">
        <v>95</v>
      </c>
      <c r="D114" s="45">
        <v>13555</v>
      </c>
      <c r="E114" s="44" t="s">
        <v>0</v>
      </c>
      <c r="F114" s="33">
        <v>13</v>
      </c>
      <c r="G114" s="33">
        <f t="shared" si="11"/>
        <v>176215</v>
      </c>
      <c r="H114" s="80"/>
      <c r="I114" s="57" t="str">
        <f t="shared" si="9"/>
        <v/>
      </c>
      <c r="J114" s="80"/>
      <c r="K114" s="57" t="str">
        <f t="shared" si="9"/>
        <v/>
      </c>
    </row>
    <row r="115" spans="1:11" ht="15" customHeight="1" x14ac:dyDescent="0.25">
      <c r="A115" s="23">
        <f t="shared" si="10"/>
        <v>110</v>
      </c>
      <c r="B115" s="28" t="s">
        <v>97</v>
      </c>
      <c r="C115" s="20" t="s">
        <v>98</v>
      </c>
      <c r="D115" s="45">
        <v>1236</v>
      </c>
      <c r="E115" s="44" t="s">
        <v>0</v>
      </c>
      <c r="F115" s="33">
        <v>26</v>
      </c>
      <c r="G115" s="33">
        <f t="shared" si="11"/>
        <v>32136</v>
      </c>
      <c r="H115" s="80"/>
      <c r="I115" s="57" t="str">
        <f t="shared" si="9"/>
        <v/>
      </c>
      <c r="J115" s="80"/>
      <c r="K115" s="57" t="str">
        <f t="shared" si="9"/>
        <v/>
      </c>
    </row>
    <row r="116" spans="1:11" ht="15" customHeight="1" x14ac:dyDescent="0.25">
      <c r="A116" s="23">
        <f t="shared" si="10"/>
        <v>111</v>
      </c>
      <c r="B116" s="28" t="s">
        <v>99</v>
      </c>
      <c r="C116" s="20" t="s">
        <v>100</v>
      </c>
      <c r="D116" s="45">
        <v>123</v>
      </c>
      <c r="E116" s="44" t="s">
        <v>2</v>
      </c>
      <c r="F116" s="33">
        <v>900</v>
      </c>
      <c r="G116" s="33">
        <f t="shared" si="11"/>
        <v>110700</v>
      </c>
      <c r="H116" s="80"/>
      <c r="I116" s="57" t="str">
        <f t="shared" si="9"/>
        <v/>
      </c>
      <c r="J116" s="80"/>
      <c r="K116" s="57" t="str">
        <f t="shared" si="9"/>
        <v/>
      </c>
    </row>
    <row r="117" spans="1:11" ht="30" customHeight="1" x14ac:dyDescent="0.25">
      <c r="A117" s="23">
        <f t="shared" si="10"/>
        <v>112</v>
      </c>
      <c r="B117" s="28" t="s">
        <v>101</v>
      </c>
      <c r="C117" s="20" t="s">
        <v>102</v>
      </c>
      <c r="D117" s="45">
        <v>1</v>
      </c>
      <c r="E117" s="44" t="s">
        <v>115</v>
      </c>
      <c r="F117" s="33">
        <v>4400</v>
      </c>
      <c r="G117" s="33">
        <f t="shared" si="11"/>
        <v>4400</v>
      </c>
      <c r="H117" s="80"/>
      <c r="I117" s="57" t="str">
        <f t="shared" si="9"/>
        <v/>
      </c>
      <c r="J117" s="80"/>
      <c r="K117" s="57" t="str">
        <f t="shared" si="9"/>
        <v/>
      </c>
    </row>
    <row r="118" spans="1:11" ht="30" x14ac:dyDescent="0.25">
      <c r="A118" s="23">
        <f t="shared" si="10"/>
        <v>113</v>
      </c>
      <c r="B118" s="28" t="s">
        <v>103</v>
      </c>
      <c r="C118" s="20" t="s">
        <v>104</v>
      </c>
      <c r="D118" s="45">
        <v>1</v>
      </c>
      <c r="E118" s="44" t="s">
        <v>2</v>
      </c>
      <c r="F118" s="33">
        <v>1800</v>
      </c>
      <c r="G118" s="33">
        <f t="shared" si="11"/>
        <v>1800</v>
      </c>
      <c r="H118" s="80"/>
      <c r="I118" s="57" t="str">
        <f t="shared" si="9"/>
        <v/>
      </c>
      <c r="J118" s="80"/>
      <c r="K118" s="57" t="str">
        <f t="shared" si="9"/>
        <v/>
      </c>
    </row>
    <row r="119" spans="1:11" ht="15" customHeight="1" x14ac:dyDescent="0.25">
      <c r="A119" s="23">
        <f t="shared" si="10"/>
        <v>114</v>
      </c>
      <c r="B119" s="28" t="s">
        <v>105</v>
      </c>
      <c r="C119" s="20" t="s">
        <v>106</v>
      </c>
      <c r="D119" s="45">
        <v>52824</v>
      </c>
      <c r="E119" s="44" t="s">
        <v>0</v>
      </c>
      <c r="F119" s="33">
        <v>2.4500000000000002</v>
      </c>
      <c r="G119" s="33">
        <f t="shared" si="11"/>
        <v>129418.8</v>
      </c>
      <c r="H119" s="80"/>
      <c r="I119" s="57" t="str">
        <f t="shared" si="9"/>
        <v/>
      </c>
      <c r="J119" s="80"/>
      <c r="K119" s="57" t="str">
        <f t="shared" si="9"/>
        <v/>
      </c>
    </row>
    <row r="120" spans="1:11" ht="15" customHeight="1" x14ac:dyDescent="0.25">
      <c r="A120" s="23">
        <f t="shared" si="10"/>
        <v>115</v>
      </c>
      <c r="B120" s="28" t="s">
        <v>107</v>
      </c>
      <c r="C120" s="20" t="s">
        <v>108</v>
      </c>
      <c r="D120" s="45">
        <v>1686</v>
      </c>
      <c r="E120" s="44" t="s">
        <v>0</v>
      </c>
      <c r="F120" s="33">
        <v>3.7</v>
      </c>
      <c r="G120" s="33">
        <f t="shared" si="11"/>
        <v>6238.2000000000007</v>
      </c>
      <c r="H120" s="80"/>
      <c r="I120" s="57" t="str">
        <f t="shared" si="9"/>
        <v/>
      </c>
      <c r="J120" s="80"/>
      <c r="K120" s="57" t="str">
        <f t="shared" si="9"/>
        <v/>
      </c>
    </row>
    <row r="121" spans="1:11" ht="30" customHeight="1" x14ac:dyDescent="0.25">
      <c r="A121" s="23">
        <f t="shared" si="10"/>
        <v>116</v>
      </c>
      <c r="B121" s="28" t="s">
        <v>109</v>
      </c>
      <c r="C121" s="20" t="s">
        <v>110</v>
      </c>
      <c r="D121" s="45">
        <v>84</v>
      </c>
      <c r="E121" s="44" t="s">
        <v>2</v>
      </c>
      <c r="F121" s="33">
        <v>7760</v>
      </c>
      <c r="G121" s="33">
        <f t="shared" si="11"/>
        <v>651840</v>
      </c>
      <c r="H121" s="80"/>
      <c r="I121" s="57" t="str">
        <f t="shared" si="9"/>
        <v/>
      </c>
      <c r="J121" s="80"/>
      <c r="K121" s="57" t="str">
        <f t="shared" si="9"/>
        <v/>
      </c>
    </row>
    <row r="122" spans="1:11" ht="30" customHeight="1" x14ac:dyDescent="0.25">
      <c r="A122" s="23">
        <f t="shared" si="10"/>
        <v>117</v>
      </c>
      <c r="B122" s="28" t="s">
        <v>224</v>
      </c>
      <c r="C122" s="20" t="s">
        <v>225</v>
      </c>
      <c r="D122" s="45">
        <v>20</v>
      </c>
      <c r="E122" s="44" t="s">
        <v>2</v>
      </c>
      <c r="F122" s="33">
        <v>7000</v>
      </c>
      <c r="G122" s="33">
        <f t="shared" si="11"/>
        <v>140000</v>
      </c>
      <c r="H122" s="80"/>
      <c r="I122" s="57" t="str">
        <f t="shared" si="9"/>
        <v/>
      </c>
      <c r="J122" s="80"/>
      <c r="K122" s="57" t="str">
        <f t="shared" si="9"/>
        <v/>
      </c>
    </row>
    <row r="123" spans="1:11" ht="15" customHeight="1" x14ac:dyDescent="0.25">
      <c r="A123" s="23">
        <f t="shared" si="10"/>
        <v>118</v>
      </c>
      <c r="B123" s="28" t="s">
        <v>111</v>
      </c>
      <c r="C123" s="20" t="s">
        <v>112</v>
      </c>
      <c r="D123" s="45">
        <v>1</v>
      </c>
      <c r="E123" s="44" t="s">
        <v>2</v>
      </c>
      <c r="F123" s="33">
        <v>15000</v>
      </c>
      <c r="G123" s="33">
        <f t="shared" si="11"/>
        <v>15000</v>
      </c>
      <c r="H123" s="80"/>
      <c r="I123" s="57" t="str">
        <f t="shared" si="9"/>
        <v/>
      </c>
      <c r="J123" s="80"/>
      <c r="K123" s="57" t="str">
        <f t="shared" si="9"/>
        <v/>
      </c>
    </row>
    <row r="124" spans="1:11" ht="15" customHeight="1" x14ac:dyDescent="0.25">
      <c r="A124" s="23">
        <f t="shared" si="10"/>
        <v>119</v>
      </c>
      <c r="B124" s="28" t="s">
        <v>113</v>
      </c>
      <c r="C124" s="20" t="s">
        <v>114</v>
      </c>
      <c r="D124" s="45">
        <v>104</v>
      </c>
      <c r="E124" s="44" t="s">
        <v>2</v>
      </c>
      <c r="F124" s="33">
        <v>800</v>
      </c>
      <c r="G124" s="33">
        <f t="shared" si="11"/>
        <v>83200</v>
      </c>
      <c r="H124" s="80"/>
      <c r="I124" s="57" t="str">
        <f t="shared" si="9"/>
        <v/>
      </c>
      <c r="J124" s="80"/>
      <c r="K124" s="57" t="str">
        <f t="shared" si="9"/>
        <v/>
      </c>
    </row>
    <row r="125" spans="1:11" x14ac:dyDescent="0.25">
      <c r="A125" s="92" t="s">
        <v>251</v>
      </c>
      <c r="B125" s="93"/>
      <c r="C125" s="93"/>
      <c r="D125" s="93"/>
      <c r="E125" s="93"/>
      <c r="F125" s="94"/>
      <c r="G125" s="36">
        <f>SUM(G76:G124)</f>
        <v>1727186</v>
      </c>
      <c r="H125" s="36"/>
      <c r="I125" s="36" t="str">
        <f>IF(H4&lt;&gt;"",SUM(I76:I124),"")</f>
        <v/>
      </c>
      <c r="J125" s="36"/>
      <c r="K125" s="36" t="str">
        <f>IF(J4&lt;&gt;"",SUM(K76:K124),"")</f>
        <v/>
      </c>
    </row>
    <row r="126" spans="1:11" x14ac:dyDescent="0.25">
      <c r="A126" s="92" t="s">
        <v>253</v>
      </c>
      <c r="B126" s="93"/>
      <c r="C126" s="93"/>
      <c r="D126" s="93"/>
      <c r="E126" s="93"/>
      <c r="F126" s="94"/>
      <c r="G126" s="36">
        <f>G125+G74</f>
        <v>9915500.8555555567</v>
      </c>
      <c r="H126" s="36"/>
      <c r="I126" s="36" t="str">
        <f>IF(H4&lt;&gt;"",SUM(I125+I74),"")</f>
        <v/>
      </c>
      <c r="J126" s="36"/>
      <c r="K126" s="36" t="str">
        <f>IF(J4&lt;&gt;"",SUM(K125+K74),"")</f>
        <v/>
      </c>
    </row>
    <row r="127" spans="1:11" x14ac:dyDescent="0.25">
      <c r="A127" s="86" t="s">
        <v>252</v>
      </c>
      <c r="B127" s="87"/>
      <c r="C127" s="87"/>
      <c r="D127" s="68">
        <v>0.1</v>
      </c>
      <c r="E127" s="67"/>
      <c r="F127" s="37">
        <v>0.1</v>
      </c>
      <c r="G127" s="38">
        <f>G126*0.1</f>
        <v>991550.08555555576</v>
      </c>
      <c r="H127" s="37"/>
      <c r="I127" s="57" t="str">
        <f>IF(I126&lt;&gt;"",SUM($D127*I126),"")</f>
        <v/>
      </c>
      <c r="J127" s="57"/>
      <c r="K127" s="57" t="str">
        <f>IF(K126&lt;&gt;"",SUM($D127*K126),"")</f>
        <v/>
      </c>
    </row>
    <row r="128" spans="1:11" x14ac:dyDescent="0.25">
      <c r="A128" s="92" t="s">
        <v>262</v>
      </c>
      <c r="B128" s="93"/>
      <c r="C128" s="93"/>
      <c r="D128" s="93"/>
      <c r="E128" s="93"/>
      <c r="F128" s="94"/>
      <c r="G128" s="36">
        <f>G127+G126</f>
        <v>10907050.941111112</v>
      </c>
      <c r="H128" s="36"/>
      <c r="I128" s="36" t="str">
        <f>IF(H4&lt;&gt;"",SUM(I126+I127),"")</f>
        <v/>
      </c>
      <c r="J128" s="36"/>
      <c r="K128" s="36" t="str">
        <f>IF(J4&lt;&gt;"",SUM(K126+K127),"")</f>
        <v/>
      </c>
    </row>
    <row r="129" spans="1:14" x14ac:dyDescent="0.25">
      <c r="A129" s="110" t="s">
        <v>233</v>
      </c>
      <c r="B129" s="111"/>
      <c r="C129" s="111"/>
      <c r="D129" s="111"/>
      <c r="E129" s="111"/>
      <c r="F129" s="111"/>
      <c r="G129" s="112"/>
      <c r="H129" s="56"/>
      <c r="I129" s="55"/>
      <c r="J129" s="56"/>
      <c r="K129" s="55"/>
    </row>
    <row r="130" spans="1:14" x14ac:dyDescent="0.25">
      <c r="A130" s="23">
        <v>120</v>
      </c>
      <c r="B130" s="13"/>
      <c r="C130" s="18" t="s">
        <v>227</v>
      </c>
      <c r="D130" s="45">
        <v>1</v>
      </c>
      <c r="E130" s="43" t="s">
        <v>1</v>
      </c>
      <c r="F130" s="33">
        <v>25000</v>
      </c>
      <c r="G130" s="33">
        <f t="shared" ref="G130:G155" si="12">D130*F130</f>
        <v>25000</v>
      </c>
      <c r="H130" s="80"/>
      <c r="I130" s="57" t="str">
        <f t="shared" ref="I130:K155" si="13">IF(H130&lt;&gt;"",($D130*H130),"")</f>
        <v/>
      </c>
      <c r="J130" s="80"/>
      <c r="K130" s="57" t="str">
        <f t="shared" si="13"/>
        <v/>
      </c>
    </row>
    <row r="131" spans="1:14" x14ac:dyDescent="0.25">
      <c r="A131" s="23">
        <f t="shared" ref="A131:A155" si="14">+A130+1</f>
        <v>121</v>
      </c>
      <c r="B131" s="13"/>
      <c r="C131" s="18" t="s">
        <v>52</v>
      </c>
      <c r="D131" s="45">
        <v>6030</v>
      </c>
      <c r="E131" s="43" t="s">
        <v>0</v>
      </c>
      <c r="F131" s="33">
        <v>325</v>
      </c>
      <c r="G131" s="33">
        <f t="shared" si="12"/>
        <v>1959750</v>
      </c>
      <c r="H131" s="80"/>
      <c r="I131" s="57" t="str">
        <f t="shared" si="13"/>
        <v/>
      </c>
      <c r="J131" s="80"/>
      <c r="K131" s="57" t="str">
        <f t="shared" si="13"/>
        <v/>
      </c>
    </row>
    <row r="132" spans="1:14" x14ac:dyDescent="0.25">
      <c r="A132" s="23">
        <f t="shared" si="14"/>
        <v>122</v>
      </c>
      <c r="B132" s="13"/>
      <c r="C132" s="18" t="s">
        <v>55</v>
      </c>
      <c r="D132" s="45">
        <v>5914</v>
      </c>
      <c r="E132" s="43" t="s">
        <v>0</v>
      </c>
      <c r="F132" s="33">
        <v>12</v>
      </c>
      <c r="G132" s="33">
        <f t="shared" si="12"/>
        <v>70968</v>
      </c>
      <c r="H132" s="80"/>
      <c r="I132" s="57" t="str">
        <f t="shared" si="13"/>
        <v/>
      </c>
      <c r="J132" s="80"/>
      <c r="K132" s="57" t="str">
        <f t="shared" si="13"/>
        <v/>
      </c>
    </row>
    <row r="133" spans="1:14" x14ac:dyDescent="0.25">
      <c r="A133" s="23">
        <f t="shared" si="14"/>
        <v>123</v>
      </c>
      <c r="B133" s="26"/>
      <c r="C133" s="18" t="s">
        <v>68</v>
      </c>
      <c r="D133" s="45">
        <v>726</v>
      </c>
      <c r="E133" s="43" t="s">
        <v>0</v>
      </c>
      <c r="F133" s="33">
        <v>180</v>
      </c>
      <c r="G133" s="33">
        <f t="shared" si="12"/>
        <v>130680</v>
      </c>
      <c r="H133" s="80"/>
      <c r="I133" s="57" t="str">
        <f t="shared" si="13"/>
        <v/>
      </c>
      <c r="J133" s="80"/>
      <c r="K133" s="57" t="str">
        <f t="shared" si="13"/>
        <v/>
      </c>
    </row>
    <row r="134" spans="1:14" x14ac:dyDescent="0.25">
      <c r="A134" s="23">
        <f t="shared" si="14"/>
        <v>124</v>
      </c>
      <c r="B134" s="26"/>
      <c r="C134" s="18" t="s">
        <v>190</v>
      </c>
      <c r="D134" s="45">
        <v>125</v>
      </c>
      <c r="E134" s="43" t="s">
        <v>0</v>
      </c>
      <c r="F134" s="33">
        <v>250</v>
      </c>
      <c r="G134" s="33">
        <f t="shared" si="12"/>
        <v>31250</v>
      </c>
      <c r="H134" s="80"/>
      <c r="I134" s="57" t="str">
        <f t="shared" si="13"/>
        <v/>
      </c>
      <c r="J134" s="80"/>
      <c r="K134" s="57" t="str">
        <f t="shared" si="13"/>
        <v/>
      </c>
    </row>
    <row r="135" spans="1:14" x14ac:dyDescent="0.25">
      <c r="A135" s="23">
        <f t="shared" si="14"/>
        <v>125</v>
      </c>
      <c r="B135" s="26"/>
      <c r="C135" s="18" t="s">
        <v>189</v>
      </c>
      <c r="D135" s="45">
        <v>134</v>
      </c>
      <c r="E135" s="43" t="s">
        <v>0</v>
      </c>
      <c r="F135" s="33">
        <v>350</v>
      </c>
      <c r="G135" s="33">
        <f t="shared" si="12"/>
        <v>46900</v>
      </c>
      <c r="H135" s="80"/>
      <c r="I135" s="57" t="str">
        <f t="shared" si="13"/>
        <v/>
      </c>
      <c r="J135" s="80"/>
      <c r="K135" s="57" t="str">
        <f t="shared" si="13"/>
        <v/>
      </c>
    </row>
    <row r="136" spans="1:14" x14ac:dyDescent="0.25">
      <c r="A136" s="23">
        <f t="shared" si="14"/>
        <v>126</v>
      </c>
      <c r="B136" s="26"/>
      <c r="C136" s="18" t="s">
        <v>93</v>
      </c>
      <c r="D136" s="45">
        <v>32</v>
      </c>
      <c r="E136" s="43" t="s">
        <v>0</v>
      </c>
      <c r="F136" s="33">
        <v>600</v>
      </c>
      <c r="G136" s="33">
        <f t="shared" si="12"/>
        <v>19200</v>
      </c>
      <c r="H136" s="80"/>
      <c r="I136" s="57" t="str">
        <f t="shared" si="13"/>
        <v/>
      </c>
      <c r="J136" s="80"/>
      <c r="K136" s="57" t="str">
        <f t="shared" si="13"/>
        <v/>
      </c>
    </row>
    <row r="137" spans="1:14" x14ac:dyDescent="0.25">
      <c r="A137" s="23">
        <f t="shared" si="14"/>
        <v>127</v>
      </c>
      <c r="B137" s="26"/>
      <c r="C137" s="18" t="s">
        <v>188</v>
      </c>
      <c r="D137" s="45">
        <v>40</v>
      </c>
      <c r="E137" s="43" t="s">
        <v>0</v>
      </c>
      <c r="F137" s="33">
        <v>150</v>
      </c>
      <c r="G137" s="33">
        <f t="shared" si="12"/>
        <v>6000</v>
      </c>
      <c r="H137" s="80"/>
      <c r="I137" s="57" t="str">
        <f t="shared" si="13"/>
        <v/>
      </c>
      <c r="J137" s="80"/>
      <c r="K137" s="57" t="str">
        <f t="shared" si="13"/>
        <v/>
      </c>
    </row>
    <row r="138" spans="1:14" x14ac:dyDescent="0.25">
      <c r="A138" s="23">
        <f t="shared" si="14"/>
        <v>128</v>
      </c>
      <c r="B138" s="26"/>
      <c r="C138" s="18" t="s">
        <v>73</v>
      </c>
      <c r="D138" s="45">
        <v>199</v>
      </c>
      <c r="E138" s="43" t="s">
        <v>0</v>
      </c>
      <c r="F138" s="33">
        <v>70</v>
      </c>
      <c r="G138" s="33">
        <f t="shared" si="12"/>
        <v>13930</v>
      </c>
      <c r="H138" s="80"/>
      <c r="I138" s="57" t="str">
        <f t="shared" si="13"/>
        <v/>
      </c>
      <c r="J138" s="80"/>
      <c r="K138" s="57" t="str">
        <f t="shared" si="13"/>
        <v/>
      </c>
    </row>
    <row r="139" spans="1:14" x14ac:dyDescent="0.25">
      <c r="A139" s="23">
        <f t="shared" si="14"/>
        <v>129</v>
      </c>
      <c r="B139" s="26"/>
      <c r="C139" s="18" t="s">
        <v>63</v>
      </c>
      <c r="D139" s="45">
        <v>151</v>
      </c>
      <c r="E139" s="43" t="s">
        <v>0</v>
      </c>
      <c r="F139" s="33">
        <v>40</v>
      </c>
      <c r="G139" s="33">
        <f t="shared" si="12"/>
        <v>6040</v>
      </c>
      <c r="H139" s="80"/>
      <c r="I139" s="57" t="str">
        <f t="shared" si="13"/>
        <v/>
      </c>
      <c r="J139" s="80"/>
      <c r="K139" s="57" t="str">
        <f t="shared" si="13"/>
        <v/>
      </c>
    </row>
    <row r="140" spans="1:14" x14ac:dyDescent="0.25">
      <c r="A140" s="23">
        <f t="shared" si="14"/>
        <v>130</v>
      </c>
      <c r="B140" s="13"/>
      <c r="C140" s="18" t="s">
        <v>60</v>
      </c>
      <c r="D140" s="45">
        <v>3</v>
      </c>
      <c r="E140" s="43" t="s">
        <v>2</v>
      </c>
      <c r="F140" s="33">
        <v>3000</v>
      </c>
      <c r="G140" s="33">
        <f t="shared" si="12"/>
        <v>9000</v>
      </c>
      <c r="H140" s="80"/>
      <c r="I140" s="57" t="str">
        <f t="shared" si="13"/>
        <v/>
      </c>
      <c r="J140" s="80"/>
      <c r="K140" s="57" t="str">
        <f t="shared" si="13"/>
        <v/>
      </c>
    </row>
    <row r="141" spans="1:14" x14ac:dyDescent="0.25">
      <c r="A141" s="23">
        <f t="shared" si="14"/>
        <v>131</v>
      </c>
      <c r="B141" s="13"/>
      <c r="C141" s="18" t="s">
        <v>61</v>
      </c>
      <c r="D141" s="45">
        <v>4</v>
      </c>
      <c r="E141" s="43" t="s">
        <v>2</v>
      </c>
      <c r="F141" s="33">
        <v>3500</v>
      </c>
      <c r="G141" s="33">
        <f t="shared" si="12"/>
        <v>14000</v>
      </c>
      <c r="H141" s="80"/>
      <c r="I141" s="57" t="str">
        <f t="shared" si="13"/>
        <v/>
      </c>
      <c r="J141" s="80"/>
      <c r="K141" s="57" t="str">
        <f t="shared" si="13"/>
        <v/>
      </c>
    </row>
    <row r="142" spans="1:14" x14ac:dyDescent="0.25">
      <c r="A142" s="23">
        <f t="shared" si="14"/>
        <v>132</v>
      </c>
      <c r="B142" s="26"/>
      <c r="C142" s="18" t="s">
        <v>62</v>
      </c>
      <c r="D142" s="45">
        <v>2</v>
      </c>
      <c r="E142" s="43" t="s">
        <v>2</v>
      </c>
      <c r="F142" s="33">
        <v>20000</v>
      </c>
      <c r="G142" s="33">
        <f t="shared" si="12"/>
        <v>40000</v>
      </c>
      <c r="H142" s="80"/>
      <c r="I142" s="57" t="str">
        <f t="shared" si="13"/>
        <v/>
      </c>
      <c r="J142" s="80"/>
      <c r="K142" s="57" t="str">
        <f t="shared" si="13"/>
        <v/>
      </c>
    </row>
    <row r="143" spans="1:14" x14ac:dyDescent="0.25">
      <c r="A143" s="23">
        <f t="shared" si="14"/>
        <v>133</v>
      </c>
      <c r="B143" s="26"/>
      <c r="C143" s="18" t="s">
        <v>54</v>
      </c>
      <c r="D143" s="45">
        <v>20</v>
      </c>
      <c r="E143" s="43" t="s">
        <v>2</v>
      </c>
      <c r="F143" s="33">
        <v>35000</v>
      </c>
      <c r="G143" s="33">
        <f t="shared" si="12"/>
        <v>700000</v>
      </c>
      <c r="H143" s="80"/>
      <c r="I143" s="57" t="str">
        <f t="shared" si="13"/>
        <v/>
      </c>
      <c r="J143" s="80"/>
      <c r="K143" s="57" t="str">
        <f t="shared" si="13"/>
        <v/>
      </c>
    </row>
    <row r="144" spans="1:14" x14ac:dyDescent="0.25">
      <c r="A144" s="69">
        <f t="shared" si="14"/>
        <v>134</v>
      </c>
      <c r="B144" s="81"/>
      <c r="C144" s="82" t="s">
        <v>191</v>
      </c>
      <c r="D144" s="72">
        <v>1</v>
      </c>
      <c r="E144" s="73" t="s">
        <v>2</v>
      </c>
      <c r="F144" s="83">
        <v>0</v>
      </c>
      <c r="G144" s="83">
        <f t="shared" si="12"/>
        <v>0</v>
      </c>
      <c r="H144" s="78"/>
      <c r="I144" s="57" t="str">
        <f t="shared" si="13"/>
        <v/>
      </c>
      <c r="J144" s="78"/>
      <c r="K144" s="57" t="str">
        <f t="shared" si="13"/>
        <v/>
      </c>
      <c r="L144" s="74" t="s">
        <v>283</v>
      </c>
      <c r="M144" s="74"/>
      <c r="N144" s="74"/>
    </row>
    <row r="145" spans="1:12" x14ac:dyDescent="0.25">
      <c r="A145" s="23">
        <f t="shared" si="14"/>
        <v>135</v>
      </c>
      <c r="B145" s="26"/>
      <c r="C145" s="18" t="s">
        <v>284</v>
      </c>
      <c r="D145" s="45">
        <v>2</v>
      </c>
      <c r="E145" s="43" t="s">
        <v>2</v>
      </c>
      <c r="F145" s="33">
        <v>4000</v>
      </c>
      <c r="G145" s="33">
        <f t="shared" si="12"/>
        <v>8000</v>
      </c>
      <c r="H145" s="80"/>
      <c r="I145" s="57" t="str">
        <f t="shared" si="13"/>
        <v/>
      </c>
      <c r="J145" s="80"/>
      <c r="K145" s="57" t="str">
        <f t="shared" si="13"/>
        <v/>
      </c>
      <c r="L145" s="64"/>
    </row>
    <row r="146" spans="1:12" x14ac:dyDescent="0.25">
      <c r="A146" s="23">
        <f t="shared" si="14"/>
        <v>136</v>
      </c>
      <c r="B146" s="26"/>
      <c r="C146" s="16" t="s">
        <v>58</v>
      </c>
      <c r="D146" s="45">
        <v>5</v>
      </c>
      <c r="E146" s="43" t="s">
        <v>2</v>
      </c>
      <c r="F146" s="33">
        <v>7000</v>
      </c>
      <c r="G146" s="33">
        <f t="shared" si="12"/>
        <v>35000</v>
      </c>
      <c r="H146" s="80"/>
      <c r="I146" s="57" t="str">
        <f t="shared" si="13"/>
        <v/>
      </c>
      <c r="J146" s="80"/>
      <c r="K146" s="57" t="str">
        <f t="shared" si="13"/>
        <v/>
      </c>
    </row>
    <row r="147" spans="1:12" x14ac:dyDescent="0.25">
      <c r="A147" s="23">
        <f t="shared" si="14"/>
        <v>137</v>
      </c>
      <c r="B147" s="26"/>
      <c r="C147" s="16" t="s">
        <v>201</v>
      </c>
      <c r="D147" s="45">
        <v>8</v>
      </c>
      <c r="E147" s="43" t="s">
        <v>2</v>
      </c>
      <c r="F147" s="33">
        <v>800</v>
      </c>
      <c r="G147" s="33">
        <f t="shared" si="12"/>
        <v>6400</v>
      </c>
      <c r="H147" s="80"/>
      <c r="I147" s="57" t="str">
        <f t="shared" si="13"/>
        <v/>
      </c>
      <c r="J147" s="80"/>
      <c r="K147" s="57" t="str">
        <f t="shared" si="13"/>
        <v/>
      </c>
    </row>
    <row r="148" spans="1:12" x14ac:dyDescent="0.25">
      <c r="A148" s="23">
        <f t="shared" si="14"/>
        <v>138</v>
      </c>
      <c r="B148" s="26"/>
      <c r="C148" s="16" t="s">
        <v>202</v>
      </c>
      <c r="D148" s="45">
        <v>2</v>
      </c>
      <c r="E148" s="43" t="s">
        <v>2</v>
      </c>
      <c r="F148" s="33">
        <v>2500</v>
      </c>
      <c r="G148" s="33">
        <f t="shared" si="12"/>
        <v>5000</v>
      </c>
      <c r="H148" s="80"/>
      <c r="I148" s="57" t="str">
        <f t="shared" si="13"/>
        <v/>
      </c>
      <c r="J148" s="80"/>
      <c r="K148" s="57" t="str">
        <f t="shared" si="13"/>
        <v/>
      </c>
    </row>
    <row r="149" spans="1:12" x14ac:dyDescent="0.25">
      <c r="A149" s="23">
        <f t="shared" si="14"/>
        <v>139</v>
      </c>
      <c r="B149" s="26"/>
      <c r="C149" s="18" t="s">
        <v>203</v>
      </c>
      <c r="D149" s="45">
        <v>3</v>
      </c>
      <c r="E149" s="43" t="s">
        <v>2</v>
      </c>
      <c r="F149" s="33">
        <v>8000</v>
      </c>
      <c r="G149" s="33">
        <f t="shared" si="12"/>
        <v>24000</v>
      </c>
      <c r="H149" s="80"/>
      <c r="I149" s="57" t="str">
        <f t="shared" si="13"/>
        <v/>
      </c>
      <c r="J149" s="80"/>
      <c r="K149" s="57" t="str">
        <f t="shared" si="13"/>
        <v/>
      </c>
    </row>
    <row r="150" spans="1:12" x14ac:dyDescent="0.25">
      <c r="A150" s="23">
        <f t="shared" si="14"/>
        <v>140</v>
      </c>
      <c r="B150" s="26"/>
      <c r="C150" s="18" t="s">
        <v>204</v>
      </c>
      <c r="D150" s="45">
        <v>2</v>
      </c>
      <c r="E150" s="43" t="s">
        <v>2</v>
      </c>
      <c r="F150" s="33">
        <v>12000</v>
      </c>
      <c r="G150" s="33">
        <f t="shared" si="12"/>
        <v>24000</v>
      </c>
      <c r="H150" s="80"/>
      <c r="I150" s="57" t="str">
        <f t="shared" si="13"/>
        <v/>
      </c>
      <c r="J150" s="80"/>
      <c r="K150" s="57" t="str">
        <f t="shared" si="13"/>
        <v/>
      </c>
    </row>
    <row r="151" spans="1:12" x14ac:dyDescent="0.25">
      <c r="A151" s="23">
        <f t="shared" si="14"/>
        <v>141</v>
      </c>
      <c r="B151" s="26"/>
      <c r="C151" s="18" t="s">
        <v>205</v>
      </c>
      <c r="D151" s="45">
        <v>1</v>
      </c>
      <c r="E151" s="43" t="s">
        <v>2</v>
      </c>
      <c r="F151" s="33">
        <v>15000</v>
      </c>
      <c r="G151" s="33">
        <f t="shared" si="12"/>
        <v>15000</v>
      </c>
      <c r="H151" s="80"/>
      <c r="I151" s="57" t="str">
        <f t="shared" si="13"/>
        <v/>
      </c>
      <c r="J151" s="80"/>
      <c r="K151" s="57" t="str">
        <f t="shared" si="13"/>
        <v/>
      </c>
    </row>
    <row r="152" spans="1:12" ht="15" customHeight="1" x14ac:dyDescent="0.25">
      <c r="A152" s="23">
        <f t="shared" si="14"/>
        <v>142</v>
      </c>
      <c r="B152" s="26"/>
      <c r="C152" s="18" t="s">
        <v>285</v>
      </c>
      <c r="D152" s="45">
        <v>1</v>
      </c>
      <c r="E152" s="43" t="s">
        <v>2</v>
      </c>
      <c r="F152" s="33">
        <v>25000</v>
      </c>
      <c r="G152" s="33">
        <f t="shared" si="12"/>
        <v>25000</v>
      </c>
      <c r="H152" s="80"/>
      <c r="I152" s="57" t="str">
        <f t="shared" si="13"/>
        <v/>
      </c>
      <c r="J152" s="80"/>
      <c r="K152" s="57" t="str">
        <f t="shared" si="13"/>
        <v/>
      </c>
      <c r="L152" s="64"/>
    </row>
    <row r="153" spans="1:12" ht="30" x14ac:dyDescent="0.25">
      <c r="A153" s="23">
        <f t="shared" si="14"/>
        <v>143</v>
      </c>
      <c r="B153" s="26"/>
      <c r="C153" s="16" t="s">
        <v>230</v>
      </c>
      <c r="D153" s="45">
        <v>1</v>
      </c>
      <c r="E153" s="43" t="s">
        <v>1</v>
      </c>
      <c r="F153" s="33">
        <v>25000</v>
      </c>
      <c r="G153" s="33">
        <f t="shared" si="12"/>
        <v>25000</v>
      </c>
      <c r="H153" s="80"/>
      <c r="I153" s="57" t="str">
        <f t="shared" si="13"/>
        <v/>
      </c>
      <c r="J153" s="80"/>
      <c r="K153" s="57" t="str">
        <f t="shared" si="13"/>
        <v/>
      </c>
    </row>
    <row r="154" spans="1:12" x14ac:dyDescent="0.25">
      <c r="A154" s="23">
        <f t="shared" si="14"/>
        <v>144</v>
      </c>
      <c r="B154" s="26"/>
      <c r="C154" s="16" t="s">
        <v>59</v>
      </c>
      <c r="D154" s="45">
        <v>1</v>
      </c>
      <c r="E154" s="43" t="s">
        <v>1</v>
      </c>
      <c r="F154" s="33">
        <f>50*(D131+D133)</f>
        <v>337800</v>
      </c>
      <c r="G154" s="33">
        <f t="shared" si="12"/>
        <v>337800</v>
      </c>
      <c r="H154" s="80"/>
      <c r="I154" s="57" t="str">
        <f t="shared" si="13"/>
        <v/>
      </c>
      <c r="J154" s="80"/>
      <c r="K154" s="57" t="str">
        <f t="shared" si="13"/>
        <v/>
      </c>
    </row>
    <row r="155" spans="1:12" ht="30" x14ac:dyDescent="0.25">
      <c r="A155" s="23">
        <f t="shared" si="14"/>
        <v>145</v>
      </c>
      <c r="B155" s="26"/>
      <c r="C155" s="18" t="s">
        <v>57</v>
      </c>
      <c r="D155" s="45">
        <v>1</v>
      </c>
      <c r="E155" s="43" t="s">
        <v>1</v>
      </c>
      <c r="F155" s="33">
        <f>15*(D131+D133)</f>
        <v>101340</v>
      </c>
      <c r="G155" s="33">
        <f t="shared" si="12"/>
        <v>101340</v>
      </c>
      <c r="H155" s="80"/>
      <c r="I155" s="57" t="str">
        <f t="shared" si="13"/>
        <v/>
      </c>
      <c r="J155" s="80"/>
      <c r="K155" s="57" t="str">
        <f t="shared" si="13"/>
        <v/>
      </c>
    </row>
    <row r="156" spans="1:12" x14ac:dyDescent="0.25">
      <c r="A156" s="89" t="s">
        <v>254</v>
      </c>
      <c r="B156" s="90"/>
      <c r="C156" s="90"/>
      <c r="D156" s="90"/>
      <c r="E156" s="90"/>
      <c r="F156" s="91"/>
      <c r="G156" s="39">
        <f>SUM('PHASE 1'!G130:G155)</f>
        <v>3679258</v>
      </c>
      <c r="H156" s="36"/>
      <c r="I156" s="36" t="str">
        <f>IF(H4&lt;&gt;"",SUM(I130:I155),"")</f>
        <v/>
      </c>
      <c r="J156" s="36"/>
      <c r="K156" s="36" t="str">
        <f>IF(J4&lt;&gt;"",SUM(K130:K155),"")</f>
        <v/>
      </c>
    </row>
    <row r="157" spans="1:12" x14ac:dyDescent="0.25">
      <c r="A157" s="116" t="s">
        <v>260</v>
      </c>
      <c r="B157" s="117"/>
      <c r="C157" s="117"/>
      <c r="D157" s="68">
        <v>0.1</v>
      </c>
      <c r="E157" s="67"/>
      <c r="F157" s="37">
        <v>0.1</v>
      </c>
      <c r="G157" s="38">
        <f>G156*0.1</f>
        <v>367925.80000000005</v>
      </c>
      <c r="H157" s="37"/>
      <c r="I157" s="57" t="str">
        <f>IF(I156&lt;&gt;"",SUM($D157*I156),"")</f>
        <v/>
      </c>
      <c r="J157" s="57"/>
      <c r="K157" s="57" t="str">
        <f>IF(K156&lt;&gt;"",SUM($D157*K156),"")</f>
        <v/>
      </c>
    </row>
    <row r="158" spans="1:12" x14ac:dyDescent="0.25">
      <c r="A158" s="113" t="s">
        <v>261</v>
      </c>
      <c r="B158" s="114"/>
      <c r="C158" s="114"/>
      <c r="D158" s="114"/>
      <c r="E158" s="114"/>
      <c r="F158" s="115"/>
      <c r="G158" s="36">
        <f>G157+G156</f>
        <v>4047183.8</v>
      </c>
      <c r="H158" s="36"/>
      <c r="I158" s="36" t="str">
        <f>IF(H4&lt;&gt;"",SUM(I156+I157),"")</f>
        <v/>
      </c>
      <c r="J158" s="36"/>
      <c r="K158" s="36" t="str">
        <f>IF(J4&lt;&gt;"",SUM(K156+K157),"")</f>
        <v/>
      </c>
    </row>
    <row r="159" spans="1:12" x14ac:dyDescent="0.25">
      <c r="A159" s="110" t="s">
        <v>237</v>
      </c>
      <c r="B159" s="111"/>
      <c r="C159" s="111"/>
      <c r="D159" s="111"/>
      <c r="E159" s="111"/>
      <c r="F159" s="111"/>
      <c r="G159" s="112"/>
      <c r="H159" s="56"/>
      <c r="I159" s="56"/>
      <c r="J159" s="56"/>
      <c r="K159" s="56"/>
    </row>
    <row r="160" spans="1:12" x14ac:dyDescent="0.25">
      <c r="A160" s="23">
        <v>146</v>
      </c>
      <c r="B160" s="29"/>
      <c r="C160" s="18" t="s">
        <v>227</v>
      </c>
      <c r="D160" s="45">
        <v>1</v>
      </c>
      <c r="E160" s="43" t="s">
        <v>1</v>
      </c>
      <c r="F160" s="33">
        <v>25000</v>
      </c>
      <c r="G160" s="33">
        <f t="shared" ref="G160:G178" si="15">D160*F160</f>
        <v>25000</v>
      </c>
      <c r="H160" s="80"/>
      <c r="I160" s="57" t="str">
        <f t="shared" ref="I160:K178" si="16">IF(H160&lt;&gt;"",($D160*H160),"")</f>
        <v/>
      </c>
      <c r="J160" s="80"/>
      <c r="K160" s="57" t="str">
        <f t="shared" si="16"/>
        <v/>
      </c>
    </row>
    <row r="161" spans="1:12" x14ac:dyDescent="0.25">
      <c r="A161" s="23">
        <f t="shared" ref="A161:A178" si="17">+A160+1</f>
        <v>147</v>
      </c>
      <c r="B161" s="29"/>
      <c r="C161" s="18" t="s">
        <v>53</v>
      </c>
      <c r="D161" s="45">
        <v>3639</v>
      </c>
      <c r="E161" s="43" t="s">
        <v>0</v>
      </c>
      <c r="F161" s="33">
        <v>12</v>
      </c>
      <c r="G161" s="33">
        <f t="shared" si="15"/>
        <v>43668</v>
      </c>
      <c r="H161" s="80"/>
      <c r="I161" s="57" t="str">
        <f t="shared" si="16"/>
        <v/>
      </c>
      <c r="J161" s="80"/>
      <c r="K161" s="57" t="str">
        <f t="shared" si="16"/>
        <v/>
      </c>
    </row>
    <row r="162" spans="1:12" x14ac:dyDescent="0.25">
      <c r="A162" s="23">
        <f t="shared" si="17"/>
        <v>148</v>
      </c>
      <c r="B162" s="29"/>
      <c r="C162" s="18" t="s">
        <v>83</v>
      </c>
      <c r="D162" s="45">
        <v>213</v>
      </c>
      <c r="E162" s="43" t="s">
        <v>0</v>
      </c>
      <c r="F162" s="33">
        <v>10</v>
      </c>
      <c r="G162" s="33">
        <f t="shared" si="15"/>
        <v>2130</v>
      </c>
      <c r="H162" s="80"/>
      <c r="I162" s="57" t="str">
        <f t="shared" si="16"/>
        <v/>
      </c>
      <c r="J162" s="80"/>
      <c r="K162" s="57" t="str">
        <f t="shared" si="16"/>
        <v/>
      </c>
    </row>
    <row r="163" spans="1:12" x14ac:dyDescent="0.25">
      <c r="A163" s="23">
        <f t="shared" si="17"/>
        <v>149</v>
      </c>
      <c r="B163" s="29"/>
      <c r="C163" s="18" t="s">
        <v>71</v>
      </c>
      <c r="D163" s="45">
        <v>15</v>
      </c>
      <c r="E163" s="43" t="s">
        <v>0</v>
      </c>
      <c r="F163" s="33">
        <v>15</v>
      </c>
      <c r="G163" s="33">
        <f t="shared" si="15"/>
        <v>225</v>
      </c>
      <c r="H163" s="80"/>
      <c r="I163" s="57" t="str">
        <f t="shared" si="16"/>
        <v/>
      </c>
      <c r="J163" s="80"/>
      <c r="K163" s="57" t="str">
        <f t="shared" si="16"/>
        <v/>
      </c>
    </row>
    <row r="164" spans="1:12" x14ac:dyDescent="0.25">
      <c r="A164" s="23">
        <f t="shared" si="17"/>
        <v>150</v>
      </c>
      <c r="B164" s="29"/>
      <c r="C164" s="18" t="s">
        <v>65</v>
      </c>
      <c r="D164" s="45">
        <v>15</v>
      </c>
      <c r="E164" s="43" t="s">
        <v>0</v>
      </c>
      <c r="F164" s="33">
        <v>40</v>
      </c>
      <c r="G164" s="33">
        <f t="shared" si="15"/>
        <v>600</v>
      </c>
      <c r="H164" s="80"/>
      <c r="I164" s="57" t="str">
        <f t="shared" si="16"/>
        <v/>
      </c>
      <c r="J164" s="80"/>
      <c r="K164" s="57" t="str">
        <f t="shared" si="16"/>
        <v/>
      </c>
    </row>
    <row r="165" spans="1:12" x14ac:dyDescent="0.25">
      <c r="A165" s="23">
        <f t="shared" si="17"/>
        <v>151</v>
      </c>
      <c r="B165" s="29"/>
      <c r="C165" s="18" t="s">
        <v>69</v>
      </c>
      <c r="D165" s="45">
        <v>243</v>
      </c>
      <c r="E165" s="43" t="s">
        <v>0</v>
      </c>
      <c r="F165" s="33">
        <v>180</v>
      </c>
      <c r="G165" s="33">
        <f t="shared" si="15"/>
        <v>43740</v>
      </c>
      <c r="H165" s="80"/>
      <c r="I165" s="57" t="str">
        <f t="shared" si="16"/>
        <v/>
      </c>
      <c r="J165" s="80"/>
      <c r="K165" s="57" t="str">
        <f t="shared" si="16"/>
        <v/>
      </c>
    </row>
    <row r="166" spans="1:12" x14ac:dyDescent="0.25">
      <c r="A166" s="23">
        <f t="shared" si="17"/>
        <v>152</v>
      </c>
      <c r="B166" s="29"/>
      <c r="C166" s="18" t="s">
        <v>64</v>
      </c>
      <c r="D166" s="45">
        <v>3332</v>
      </c>
      <c r="E166" s="43" t="s">
        <v>0</v>
      </c>
      <c r="F166" s="33">
        <v>325</v>
      </c>
      <c r="G166" s="33">
        <f t="shared" si="15"/>
        <v>1082900</v>
      </c>
      <c r="H166" s="80"/>
      <c r="I166" s="57" t="str">
        <f t="shared" si="16"/>
        <v/>
      </c>
      <c r="J166" s="80"/>
      <c r="K166" s="57" t="str">
        <f t="shared" si="16"/>
        <v/>
      </c>
    </row>
    <row r="167" spans="1:12" x14ac:dyDescent="0.25">
      <c r="A167" s="23">
        <f t="shared" si="17"/>
        <v>153</v>
      </c>
      <c r="B167" s="29"/>
      <c r="C167" s="18" t="s">
        <v>72</v>
      </c>
      <c r="D167" s="45">
        <v>1</v>
      </c>
      <c r="E167" s="43" t="s">
        <v>2</v>
      </c>
      <c r="F167" s="33">
        <v>1400</v>
      </c>
      <c r="G167" s="33">
        <f t="shared" si="15"/>
        <v>1400</v>
      </c>
      <c r="H167" s="80"/>
      <c r="I167" s="57" t="str">
        <f t="shared" si="16"/>
        <v/>
      </c>
      <c r="J167" s="80"/>
      <c r="K167" s="57" t="str">
        <f t="shared" si="16"/>
        <v/>
      </c>
    </row>
    <row r="168" spans="1:12" x14ac:dyDescent="0.25">
      <c r="A168" s="23">
        <f t="shared" si="17"/>
        <v>154</v>
      </c>
      <c r="B168" s="29"/>
      <c r="C168" s="18" t="s">
        <v>60</v>
      </c>
      <c r="D168" s="45">
        <v>1</v>
      </c>
      <c r="E168" s="43" t="s">
        <v>2</v>
      </c>
      <c r="F168" s="33">
        <v>3000</v>
      </c>
      <c r="G168" s="33">
        <f t="shared" si="15"/>
        <v>3000</v>
      </c>
      <c r="H168" s="80"/>
      <c r="I168" s="57" t="str">
        <f t="shared" si="16"/>
        <v/>
      </c>
      <c r="J168" s="80"/>
      <c r="K168" s="57" t="str">
        <f t="shared" si="16"/>
        <v/>
      </c>
    </row>
    <row r="169" spans="1:12" x14ac:dyDescent="0.25">
      <c r="A169" s="23">
        <f t="shared" si="17"/>
        <v>155</v>
      </c>
      <c r="B169" s="29"/>
      <c r="C169" s="18" t="s">
        <v>62</v>
      </c>
      <c r="D169" s="45">
        <v>1</v>
      </c>
      <c r="E169" s="43" t="s">
        <v>2</v>
      </c>
      <c r="F169" s="33">
        <v>20000</v>
      </c>
      <c r="G169" s="33">
        <f t="shared" si="15"/>
        <v>20000</v>
      </c>
      <c r="H169" s="80"/>
      <c r="I169" s="57" t="str">
        <f t="shared" si="16"/>
        <v/>
      </c>
      <c r="J169" s="80"/>
      <c r="K169" s="57" t="str">
        <f t="shared" si="16"/>
        <v/>
      </c>
    </row>
    <row r="170" spans="1:12" x14ac:dyDescent="0.25">
      <c r="A170" s="23">
        <f t="shared" si="17"/>
        <v>156</v>
      </c>
      <c r="B170" s="29"/>
      <c r="C170" s="18" t="s">
        <v>54</v>
      </c>
      <c r="D170" s="45">
        <v>6</v>
      </c>
      <c r="E170" s="43" t="s">
        <v>2</v>
      </c>
      <c r="F170" s="33">
        <v>35000</v>
      </c>
      <c r="G170" s="33">
        <f t="shared" si="15"/>
        <v>210000</v>
      </c>
      <c r="H170" s="80"/>
      <c r="I170" s="57" t="str">
        <f t="shared" si="16"/>
        <v/>
      </c>
      <c r="J170" s="80"/>
      <c r="K170" s="57" t="str">
        <f t="shared" si="16"/>
        <v/>
      </c>
    </row>
    <row r="171" spans="1:12" x14ac:dyDescent="0.25">
      <c r="A171" s="84">
        <f t="shared" si="17"/>
        <v>157</v>
      </c>
      <c r="B171" s="85"/>
      <c r="C171" s="18" t="s">
        <v>284</v>
      </c>
      <c r="D171" s="45">
        <v>2</v>
      </c>
      <c r="E171" s="43" t="s">
        <v>2</v>
      </c>
      <c r="F171" s="33">
        <v>4000</v>
      </c>
      <c r="G171" s="33">
        <f t="shared" si="15"/>
        <v>8000</v>
      </c>
      <c r="H171" s="80"/>
      <c r="I171" s="57" t="str">
        <f t="shared" si="16"/>
        <v/>
      </c>
      <c r="J171" s="80"/>
      <c r="K171" s="57" t="str">
        <f t="shared" si="16"/>
        <v/>
      </c>
      <c r="L171" s="64"/>
    </row>
    <row r="172" spans="1:12" x14ac:dyDescent="0.25">
      <c r="A172" s="23">
        <f t="shared" si="17"/>
        <v>158</v>
      </c>
      <c r="B172" s="29"/>
      <c r="C172" s="18" t="s">
        <v>56</v>
      </c>
      <c r="D172" s="45">
        <v>4</v>
      </c>
      <c r="E172" s="43" t="s">
        <v>2</v>
      </c>
      <c r="F172" s="33">
        <v>7000</v>
      </c>
      <c r="G172" s="33">
        <f t="shared" si="15"/>
        <v>28000</v>
      </c>
      <c r="H172" s="80"/>
      <c r="I172" s="57" t="str">
        <f t="shared" si="16"/>
        <v/>
      </c>
      <c r="J172" s="80"/>
      <c r="K172" s="57" t="str">
        <f t="shared" si="16"/>
        <v/>
      </c>
    </row>
    <row r="173" spans="1:12" x14ac:dyDescent="0.25">
      <c r="A173" s="23">
        <f t="shared" si="17"/>
        <v>159</v>
      </c>
      <c r="B173" s="29"/>
      <c r="C173" s="21" t="s">
        <v>84</v>
      </c>
      <c r="D173" s="45">
        <v>5</v>
      </c>
      <c r="E173" s="43" t="s">
        <v>2</v>
      </c>
      <c r="F173" s="33">
        <v>800</v>
      </c>
      <c r="G173" s="33">
        <f t="shared" si="15"/>
        <v>4000</v>
      </c>
      <c r="H173" s="80"/>
      <c r="I173" s="57" t="str">
        <f t="shared" si="16"/>
        <v/>
      </c>
      <c r="J173" s="80"/>
      <c r="K173" s="57" t="str">
        <f t="shared" si="16"/>
        <v/>
      </c>
    </row>
    <row r="174" spans="1:12" x14ac:dyDescent="0.25">
      <c r="A174" s="23">
        <f t="shared" si="17"/>
        <v>160</v>
      </c>
      <c r="B174" s="29"/>
      <c r="C174" s="21" t="s">
        <v>208</v>
      </c>
      <c r="D174" s="45">
        <v>1</v>
      </c>
      <c r="E174" s="43" t="s">
        <v>2</v>
      </c>
      <c r="F174" s="33">
        <v>18000</v>
      </c>
      <c r="G174" s="33">
        <f t="shared" si="15"/>
        <v>18000</v>
      </c>
      <c r="H174" s="80"/>
      <c r="I174" s="57" t="str">
        <f t="shared" si="16"/>
        <v/>
      </c>
      <c r="J174" s="80"/>
      <c r="K174" s="57" t="str">
        <f t="shared" si="16"/>
        <v/>
      </c>
    </row>
    <row r="175" spans="1:12" x14ac:dyDescent="0.25">
      <c r="A175" s="23">
        <f t="shared" si="17"/>
        <v>161</v>
      </c>
      <c r="B175" s="29"/>
      <c r="C175" s="18" t="s">
        <v>207</v>
      </c>
      <c r="D175" s="45">
        <v>1</v>
      </c>
      <c r="E175" s="43" t="s">
        <v>2</v>
      </c>
      <c r="F175" s="33">
        <v>15000</v>
      </c>
      <c r="G175" s="33">
        <f t="shared" si="15"/>
        <v>15000</v>
      </c>
      <c r="H175" s="80"/>
      <c r="I175" s="57" t="str">
        <f t="shared" si="16"/>
        <v/>
      </c>
      <c r="J175" s="80"/>
      <c r="K175" s="57" t="str">
        <f t="shared" si="16"/>
        <v/>
      </c>
    </row>
    <row r="176" spans="1:12" ht="30" x14ac:dyDescent="0.25">
      <c r="A176" s="23">
        <f t="shared" si="17"/>
        <v>162</v>
      </c>
      <c r="B176" s="29"/>
      <c r="C176" s="16" t="s">
        <v>230</v>
      </c>
      <c r="D176" s="45">
        <v>1</v>
      </c>
      <c r="E176" s="43" t="s">
        <v>1</v>
      </c>
      <c r="F176" s="33">
        <v>25000</v>
      </c>
      <c r="G176" s="33">
        <f t="shared" si="15"/>
        <v>25000</v>
      </c>
      <c r="H176" s="80"/>
      <c r="I176" s="57" t="str">
        <f t="shared" si="16"/>
        <v/>
      </c>
      <c r="J176" s="80"/>
      <c r="K176" s="57" t="str">
        <f t="shared" si="16"/>
        <v/>
      </c>
    </row>
    <row r="177" spans="1:14" x14ac:dyDescent="0.25">
      <c r="A177" s="23">
        <f t="shared" si="17"/>
        <v>163</v>
      </c>
      <c r="B177" s="29"/>
      <c r="C177" s="18" t="s">
        <v>67</v>
      </c>
      <c r="D177" s="45">
        <v>1</v>
      </c>
      <c r="E177" s="43" t="s">
        <v>1</v>
      </c>
      <c r="F177" s="33">
        <f>50*D166</f>
        <v>166600</v>
      </c>
      <c r="G177" s="33">
        <f t="shared" si="15"/>
        <v>166600</v>
      </c>
      <c r="H177" s="80"/>
      <c r="I177" s="57" t="str">
        <f t="shared" si="16"/>
        <v/>
      </c>
      <c r="J177" s="80"/>
      <c r="K177" s="57" t="str">
        <f t="shared" si="16"/>
        <v/>
      </c>
    </row>
    <row r="178" spans="1:14" x14ac:dyDescent="0.25">
      <c r="A178" s="23">
        <f t="shared" si="17"/>
        <v>164</v>
      </c>
      <c r="B178" s="29"/>
      <c r="C178" s="18" t="s">
        <v>66</v>
      </c>
      <c r="D178" s="45">
        <v>1</v>
      </c>
      <c r="E178" s="43" t="s">
        <v>1</v>
      </c>
      <c r="F178" s="33">
        <f>15*D166</f>
        <v>49980</v>
      </c>
      <c r="G178" s="33">
        <f t="shared" si="15"/>
        <v>49980</v>
      </c>
      <c r="H178" s="80"/>
      <c r="I178" s="57" t="str">
        <f t="shared" si="16"/>
        <v/>
      </c>
      <c r="J178" s="80"/>
      <c r="K178" s="57" t="str">
        <f t="shared" si="16"/>
        <v/>
      </c>
    </row>
    <row r="179" spans="1:14" x14ac:dyDescent="0.25">
      <c r="A179" s="89" t="s">
        <v>255</v>
      </c>
      <c r="B179" s="90"/>
      <c r="C179" s="90"/>
      <c r="D179" s="90"/>
      <c r="E179" s="90"/>
      <c r="F179" s="91"/>
      <c r="G179" s="39">
        <f>SUM('PHASE 1'!G160:G178)</f>
        <v>1747243</v>
      </c>
      <c r="H179" s="36"/>
      <c r="I179" s="36" t="str">
        <f>IF(H4&lt;&gt;"",SUM(I160:I178),"")</f>
        <v/>
      </c>
      <c r="J179" s="36"/>
      <c r="K179" s="36" t="str">
        <f>IF(J4&lt;&gt;"",SUM(K160:K178),"")</f>
        <v/>
      </c>
    </row>
    <row r="180" spans="1:14" x14ac:dyDescent="0.25">
      <c r="A180" s="86" t="s">
        <v>256</v>
      </c>
      <c r="B180" s="87"/>
      <c r="C180" s="87"/>
      <c r="D180" s="68">
        <v>0.1</v>
      </c>
      <c r="E180" s="67"/>
      <c r="F180" s="37">
        <v>0.1</v>
      </c>
      <c r="G180" s="38">
        <f>G179*0.1</f>
        <v>174724.30000000002</v>
      </c>
      <c r="H180" s="37"/>
      <c r="I180" s="57" t="str">
        <f>IF(I179&lt;&gt;"",SUM($D180*I179),"")</f>
        <v/>
      </c>
      <c r="J180" s="57"/>
      <c r="K180" s="57" t="str">
        <f>IF(K179&lt;&gt;"",SUM($D180*K179),"")</f>
        <v/>
      </c>
    </row>
    <row r="181" spans="1:14" x14ac:dyDescent="0.25">
      <c r="A181" s="92" t="s">
        <v>258</v>
      </c>
      <c r="B181" s="93"/>
      <c r="C181" s="93"/>
      <c r="D181" s="93"/>
      <c r="E181" s="93"/>
      <c r="F181" s="94"/>
      <c r="G181" s="36">
        <f>G180+G179</f>
        <v>1921967.3</v>
      </c>
      <c r="H181" s="36"/>
      <c r="I181" s="36" t="str">
        <f>IF(H4&lt;&gt;"",SUM(I179+I180),"")</f>
        <v/>
      </c>
      <c r="J181" s="36"/>
      <c r="K181" s="36" t="str">
        <f>IF(J4&lt;&gt;"",SUM(K179+K180),"")</f>
        <v/>
      </c>
    </row>
    <row r="182" spans="1:14" x14ac:dyDescent="0.25">
      <c r="A182" s="92" t="s">
        <v>259</v>
      </c>
      <c r="B182" s="93"/>
      <c r="C182" s="93"/>
      <c r="D182" s="93"/>
      <c r="E182" s="93"/>
      <c r="F182" s="94"/>
      <c r="G182" s="36">
        <f>G181+G158+G128</f>
        <v>16876202.041111112</v>
      </c>
      <c r="H182" s="36"/>
      <c r="I182" s="36" t="str">
        <f>IF(H4&lt;&gt;"",SUM(I181+I158+I128),"")</f>
        <v/>
      </c>
      <c r="J182" s="36"/>
      <c r="K182" s="36" t="str">
        <f>IF(J4&lt;&gt;"",SUM(K181+K158+K128),"")</f>
        <v/>
      </c>
    </row>
    <row r="183" spans="1:14" s="65" customFormat="1" x14ac:dyDescent="0.25">
      <c r="A183" s="95" t="s">
        <v>257</v>
      </c>
      <c r="B183" s="96"/>
      <c r="C183" s="96"/>
      <c r="D183" s="96"/>
      <c r="E183" s="96"/>
      <c r="F183" s="97"/>
      <c r="G183" s="51">
        <f>G182+'PHASE 2'!G98</f>
        <v>18978620.546111111</v>
      </c>
      <c r="H183" s="51"/>
      <c r="I183" s="51" t="str">
        <f>IF(H4&lt;&gt;"",SUM(I182+'PHASE 2'!I98),"")</f>
        <v/>
      </c>
      <c r="J183" s="51"/>
      <c r="K183" s="51" t="str">
        <f>IF(J4&lt;&gt;"",SUM(K182+'PHASE 2'!K98),"")</f>
        <v/>
      </c>
      <c r="L183" s="64"/>
      <c r="M183" s="64"/>
      <c r="N183" s="64"/>
    </row>
    <row r="185" spans="1:14" x14ac:dyDescent="0.25">
      <c r="A185" s="88" t="s">
        <v>276</v>
      </c>
      <c r="B185" s="88"/>
      <c r="C185" s="88"/>
    </row>
    <row r="186" spans="1:14" ht="15.75" x14ac:dyDescent="0.25">
      <c r="A186" s="66"/>
      <c r="B186" s="66"/>
      <c r="C186" s="66"/>
    </row>
    <row r="187" spans="1:14" ht="15.75" x14ac:dyDescent="0.25">
      <c r="A187" s="66"/>
      <c r="B187" s="66"/>
      <c r="C187" s="66"/>
    </row>
    <row r="188" spans="1:14" x14ac:dyDescent="0.25">
      <c r="A188" s="88" t="s">
        <v>277</v>
      </c>
      <c r="B188" s="88"/>
      <c r="C188" s="88"/>
    </row>
  </sheetData>
  <sheetProtection algorithmName="SHA-512" hashValue="9zYv7FTKs2zE+0x0CGPVALxq6Z73LlRY+djr5TmITGikBzhuxiSo65TEBsfiIoP7w3GudTOTpkMFRVEvNqmWIg==" saltValue="fk0Pm6nLwJhvCquA/espaQ==" spinCount="100000" sheet="1" objects="1" scenarios="1" selectLockedCells="1"/>
  <mergeCells count="22">
    <mergeCell ref="A2:E2"/>
    <mergeCell ref="F1:G2"/>
    <mergeCell ref="A1:E1"/>
    <mergeCell ref="H1:K2"/>
    <mergeCell ref="A159:G159"/>
    <mergeCell ref="A74:F74"/>
    <mergeCell ref="A125:F125"/>
    <mergeCell ref="A126:F126"/>
    <mergeCell ref="A128:F128"/>
    <mergeCell ref="A156:F156"/>
    <mergeCell ref="A158:F158"/>
    <mergeCell ref="A75:G75"/>
    <mergeCell ref="A129:G129"/>
    <mergeCell ref="A127:C127"/>
    <mergeCell ref="A157:C157"/>
    <mergeCell ref="A180:C180"/>
    <mergeCell ref="A185:C185"/>
    <mergeCell ref="A188:C188"/>
    <mergeCell ref="A179:F179"/>
    <mergeCell ref="A181:F181"/>
    <mergeCell ref="A182:F182"/>
    <mergeCell ref="A183:F183"/>
  </mergeCells>
  <printOptions horizontalCentered="1"/>
  <pageMargins left="0.7" right="0.7" top="0.75" bottom="0.75" header="0.3" footer="0.3"/>
  <pageSetup scale="55" fitToHeight="0" orientation="portrait" r:id="rId1"/>
  <rowBreaks count="2" manualBreakCount="2">
    <brk id="74" max="10" man="1"/>
    <brk id="12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59FB-C4BF-4A8C-8C57-8D7A38D7E28C}">
  <sheetPr>
    <pageSetUpPr fitToPage="1"/>
  </sheetPr>
  <dimension ref="A1:O103"/>
  <sheetViews>
    <sheetView zoomScaleNormal="100" zoomScaleSheetLayoutView="110" workbookViewId="0">
      <pane ySplit="3" topLeftCell="A4" activePane="bottomLeft" state="frozen"/>
      <selection pane="bottomLeft" activeCell="H14" sqref="H14"/>
    </sheetView>
  </sheetViews>
  <sheetFormatPr defaultRowHeight="15" x14ac:dyDescent="0.25"/>
  <cols>
    <col min="1" max="2" width="10.7109375" style="40" customWidth="1"/>
    <col min="3" max="3" width="55.7109375" style="6" customWidth="1"/>
    <col min="4" max="4" width="14.7109375" style="46" customWidth="1"/>
    <col min="5" max="5" width="14.7109375" style="40" customWidth="1"/>
    <col min="6" max="6" width="14.7109375" style="40" hidden="1" customWidth="1"/>
    <col min="7" max="7" width="14.7109375" style="41" hidden="1" customWidth="1"/>
    <col min="8" max="8" width="14.7109375" style="58" customWidth="1"/>
    <col min="9" max="11" width="14.7109375" style="59" customWidth="1"/>
    <col min="12" max="12" width="12.28515625" style="8" customWidth="1"/>
    <col min="13" max="14" width="9.140625" style="8"/>
    <col min="15" max="15" width="13.7109375" style="8" bestFit="1" customWidth="1"/>
    <col min="16" max="16" width="9.140625" style="6"/>
    <col min="17" max="17" width="0" style="6" hidden="1" customWidth="1"/>
    <col min="18" max="16384" width="9.140625" style="6"/>
  </cols>
  <sheetData>
    <row r="1" spans="1:15" ht="45" customHeight="1" x14ac:dyDescent="0.25">
      <c r="A1" s="125" t="s">
        <v>286</v>
      </c>
      <c r="B1" s="125"/>
      <c r="C1" s="125"/>
      <c r="D1" s="125"/>
      <c r="E1" s="125"/>
      <c r="F1" s="124" t="s">
        <v>239</v>
      </c>
      <c r="G1" s="124"/>
      <c r="H1" s="118"/>
      <c r="I1" s="119"/>
      <c r="J1" s="119"/>
      <c r="K1" s="120"/>
    </row>
    <row r="2" spans="1:15" ht="21" customHeight="1" x14ac:dyDescent="0.25">
      <c r="A2" s="125" t="s">
        <v>246</v>
      </c>
      <c r="B2" s="125"/>
      <c r="C2" s="125"/>
      <c r="D2" s="125"/>
      <c r="E2" s="125"/>
      <c r="F2" s="124"/>
      <c r="G2" s="124"/>
      <c r="H2" s="121"/>
      <c r="I2" s="122"/>
      <c r="J2" s="122"/>
      <c r="K2" s="123"/>
    </row>
    <row r="3" spans="1:15" ht="57" x14ac:dyDescent="0.25">
      <c r="A3" s="47" t="s">
        <v>245</v>
      </c>
      <c r="B3" s="48" t="s">
        <v>247</v>
      </c>
      <c r="C3" s="48" t="s">
        <v>240</v>
      </c>
      <c r="D3" s="53" t="s">
        <v>242</v>
      </c>
      <c r="E3" s="49" t="s">
        <v>241</v>
      </c>
      <c r="F3" s="49" t="s">
        <v>243</v>
      </c>
      <c r="G3" s="50" t="s">
        <v>244</v>
      </c>
      <c r="H3" s="50" t="s">
        <v>249</v>
      </c>
      <c r="I3" s="50" t="s">
        <v>248</v>
      </c>
      <c r="J3" s="50" t="s">
        <v>278</v>
      </c>
      <c r="K3" s="50" t="s">
        <v>279</v>
      </c>
    </row>
    <row r="4" spans="1:15" x14ac:dyDescent="0.25">
      <c r="A4" s="126" t="s">
        <v>228</v>
      </c>
      <c r="B4" s="127"/>
      <c r="C4" s="127"/>
      <c r="D4" s="127"/>
      <c r="E4" s="128"/>
      <c r="F4" s="54"/>
      <c r="G4" s="54"/>
      <c r="H4" s="55"/>
      <c r="I4" s="55"/>
      <c r="J4" s="55"/>
      <c r="K4" s="55"/>
    </row>
    <row r="5" spans="1:15" x14ac:dyDescent="0.25">
      <c r="A5" s="110" t="s">
        <v>234</v>
      </c>
      <c r="B5" s="111"/>
      <c r="C5" s="111"/>
      <c r="D5" s="111"/>
      <c r="E5" s="111"/>
      <c r="F5" s="111"/>
      <c r="G5" s="112"/>
      <c r="H5" s="56"/>
      <c r="I5" s="56"/>
      <c r="J5" s="56"/>
      <c r="K5" s="56"/>
    </row>
    <row r="6" spans="1:15" x14ac:dyDescent="0.25">
      <c r="A6" s="42">
        <v>1</v>
      </c>
      <c r="B6" s="60"/>
      <c r="C6" s="9" t="s">
        <v>227</v>
      </c>
      <c r="D6" s="45">
        <v>1</v>
      </c>
      <c r="E6" s="43" t="s">
        <v>1</v>
      </c>
      <c r="F6" s="33">
        <v>75000</v>
      </c>
      <c r="G6" s="33">
        <f t="shared" ref="G6" si="0">F6*D6</f>
        <v>75000</v>
      </c>
      <c r="H6" s="80"/>
      <c r="I6" s="57" t="str">
        <f>IF(H6&lt;&gt;"",($D6*H6),"")</f>
        <v/>
      </c>
      <c r="J6" s="80"/>
      <c r="K6" s="57" t="str">
        <f>IF(J6&lt;&gt;"",($D6*J6),"")</f>
        <v/>
      </c>
    </row>
    <row r="7" spans="1:15" x14ac:dyDescent="0.25">
      <c r="A7" s="42">
        <f>+A6+1</f>
        <v>2</v>
      </c>
      <c r="B7" s="52"/>
      <c r="C7" s="9" t="s">
        <v>11</v>
      </c>
      <c r="D7" s="45">
        <v>500</v>
      </c>
      <c r="E7" s="43" t="s">
        <v>0</v>
      </c>
      <c r="F7" s="33">
        <v>5.5</v>
      </c>
      <c r="G7" s="33">
        <f>F7*D7</f>
        <v>2750</v>
      </c>
      <c r="H7" s="80"/>
      <c r="I7" s="57" t="str">
        <f t="shared" ref="I7:K60" si="1">IF(H7&lt;&gt;"",($D7*H7),"")</f>
        <v/>
      </c>
      <c r="J7" s="80"/>
      <c r="K7" s="57" t="str">
        <f t="shared" si="1"/>
        <v/>
      </c>
    </row>
    <row r="8" spans="1:15" s="7" customFormat="1" x14ac:dyDescent="0.25">
      <c r="A8" s="42">
        <f t="shared" ref="A8:A60" si="2">+A7+1</f>
        <v>3</v>
      </c>
      <c r="B8" s="52"/>
      <c r="C8" s="9" t="s">
        <v>12</v>
      </c>
      <c r="D8" s="45">
        <v>500</v>
      </c>
      <c r="E8" s="43" t="s">
        <v>0</v>
      </c>
      <c r="F8" s="33">
        <v>9</v>
      </c>
      <c r="G8" s="33">
        <f>F8*D8</f>
        <v>4500</v>
      </c>
      <c r="H8" s="80"/>
      <c r="I8" s="57" t="str">
        <f t="shared" si="1"/>
        <v/>
      </c>
      <c r="J8" s="80"/>
      <c r="K8" s="57" t="str">
        <f t="shared" si="1"/>
        <v/>
      </c>
      <c r="L8" s="5"/>
      <c r="M8" s="5"/>
      <c r="N8" s="5"/>
      <c r="O8" s="5"/>
    </row>
    <row r="9" spans="1:15" x14ac:dyDescent="0.25">
      <c r="A9" s="42">
        <f t="shared" si="2"/>
        <v>4</v>
      </c>
      <c r="B9" s="52"/>
      <c r="C9" s="9" t="s">
        <v>13</v>
      </c>
      <c r="D9" s="45">
        <v>500</v>
      </c>
      <c r="E9" s="43" t="s">
        <v>0</v>
      </c>
      <c r="F9" s="33">
        <v>15</v>
      </c>
      <c r="G9" s="33">
        <f>F9*D9</f>
        <v>7500</v>
      </c>
      <c r="H9" s="80"/>
      <c r="I9" s="57" t="str">
        <f t="shared" si="1"/>
        <v/>
      </c>
      <c r="J9" s="80"/>
      <c r="K9" s="57" t="str">
        <f t="shared" si="1"/>
        <v/>
      </c>
    </row>
    <row r="10" spans="1:15" x14ac:dyDescent="0.25">
      <c r="A10" s="75">
        <f t="shared" si="2"/>
        <v>5</v>
      </c>
      <c r="B10" s="76"/>
      <c r="C10" s="77" t="s">
        <v>28</v>
      </c>
      <c r="D10" s="72">
        <v>1</v>
      </c>
      <c r="E10" s="73" t="s">
        <v>1</v>
      </c>
      <c r="F10" s="83">
        <v>0</v>
      </c>
      <c r="G10" s="83">
        <v>0</v>
      </c>
      <c r="H10" s="78"/>
      <c r="I10" s="78" t="str">
        <f t="shared" si="1"/>
        <v/>
      </c>
      <c r="J10" s="78"/>
      <c r="K10" s="78" t="str">
        <f t="shared" si="1"/>
        <v/>
      </c>
      <c r="L10" s="74" t="s">
        <v>283</v>
      </c>
      <c r="M10" s="74"/>
      <c r="N10" s="74"/>
    </row>
    <row r="11" spans="1:15" x14ac:dyDescent="0.25">
      <c r="A11" s="42">
        <f t="shared" si="2"/>
        <v>6</v>
      </c>
      <c r="B11" s="52"/>
      <c r="C11" s="12" t="s">
        <v>229</v>
      </c>
      <c r="D11" s="45">
        <v>1</v>
      </c>
      <c r="E11" s="43" t="s">
        <v>1</v>
      </c>
      <c r="F11" s="33">
        <v>15000</v>
      </c>
      <c r="G11" s="33">
        <f t="shared" ref="G11:G14" si="3">F11*D11</f>
        <v>15000</v>
      </c>
      <c r="H11" s="80"/>
      <c r="I11" s="57" t="str">
        <f t="shared" si="1"/>
        <v/>
      </c>
      <c r="J11" s="80"/>
      <c r="K11" s="57" t="str">
        <f t="shared" si="1"/>
        <v/>
      </c>
    </row>
    <row r="12" spans="1:15" ht="45" customHeight="1" x14ac:dyDescent="0.25">
      <c r="A12" s="42">
        <f t="shared" si="2"/>
        <v>7</v>
      </c>
      <c r="B12" s="52"/>
      <c r="C12" s="12" t="s">
        <v>51</v>
      </c>
      <c r="D12" s="45">
        <v>1</v>
      </c>
      <c r="E12" s="43" t="s">
        <v>1</v>
      </c>
      <c r="F12" s="31">
        <v>5000</v>
      </c>
      <c r="G12" s="33">
        <f t="shared" si="3"/>
        <v>5000</v>
      </c>
      <c r="H12" s="80"/>
      <c r="I12" s="57" t="str">
        <f t="shared" si="1"/>
        <v/>
      </c>
      <c r="J12" s="80"/>
      <c r="K12" s="57" t="str">
        <f t="shared" si="1"/>
        <v/>
      </c>
    </row>
    <row r="13" spans="1:15" x14ac:dyDescent="0.25">
      <c r="A13" s="42">
        <f t="shared" si="2"/>
        <v>8</v>
      </c>
      <c r="B13" s="52"/>
      <c r="C13" s="12" t="s">
        <v>17</v>
      </c>
      <c r="D13" s="45">
        <v>1</v>
      </c>
      <c r="E13" s="43" t="s">
        <v>1</v>
      </c>
      <c r="F13" s="31">
        <v>2500</v>
      </c>
      <c r="G13" s="33">
        <f t="shared" si="3"/>
        <v>2500</v>
      </c>
      <c r="H13" s="80"/>
      <c r="I13" s="57" t="str">
        <f t="shared" si="1"/>
        <v/>
      </c>
      <c r="J13" s="80"/>
      <c r="K13" s="57" t="str">
        <f t="shared" si="1"/>
        <v/>
      </c>
    </row>
    <row r="14" spans="1:15" x14ac:dyDescent="0.25">
      <c r="A14" s="42">
        <f t="shared" si="2"/>
        <v>9</v>
      </c>
      <c r="B14" s="52"/>
      <c r="C14" s="12" t="s">
        <v>27</v>
      </c>
      <c r="D14" s="45">
        <v>1</v>
      </c>
      <c r="E14" s="43" t="s">
        <v>1</v>
      </c>
      <c r="F14" s="31">
        <v>25000</v>
      </c>
      <c r="G14" s="33">
        <f t="shared" si="3"/>
        <v>25000</v>
      </c>
      <c r="H14" s="80"/>
      <c r="I14" s="57" t="str">
        <f t="shared" si="1"/>
        <v/>
      </c>
      <c r="J14" s="80"/>
      <c r="K14" s="57" t="str">
        <f t="shared" si="1"/>
        <v/>
      </c>
    </row>
    <row r="15" spans="1:15" x14ac:dyDescent="0.25">
      <c r="A15" s="42">
        <f t="shared" si="2"/>
        <v>10</v>
      </c>
      <c r="B15" s="60"/>
      <c r="C15" s="14" t="s">
        <v>3</v>
      </c>
      <c r="D15" s="45">
        <v>7</v>
      </c>
      <c r="E15" s="43" t="s">
        <v>4</v>
      </c>
      <c r="F15" s="34">
        <v>3600</v>
      </c>
      <c r="G15" s="35">
        <f t="shared" ref="G15:G24" si="4">F15*D15</f>
        <v>25200</v>
      </c>
      <c r="H15" s="80"/>
      <c r="I15" s="57" t="str">
        <f t="shared" si="1"/>
        <v/>
      </c>
      <c r="J15" s="80"/>
      <c r="K15" s="57" t="str">
        <f t="shared" si="1"/>
        <v/>
      </c>
    </row>
    <row r="16" spans="1:15" x14ac:dyDescent="0.25">
      <c r="A16" s="42">
        <f t="shared" si="2"/>
        <v>11</v>
      </c>
      <c r="B16" s="52"/>
      <c r="C16" s="11" t="s">
        <v>6</v>
      </c>
      <c r="D16" s="45">
        <v>7</v>
      </c>
      <c r="E16" s="52" t="s">
        <v>4</v>
      </c>
      <c r="F16" s="34">
        <v>3000</v>
      </c>
      <c r="G16" s="35">
        <f t="shared" si="4"/>
        <v>21000</v>
      </c>
      <c r="H16" s="80"/>
      <c r="I16" s="57" t="str">
        <f t="shared" si="1"/>
        <v/>
      </c>
      <c r="J16" s="80"/>
      <c r="K16" s="57" t="str">
        <f t="shared" si="1"/>
        <v/>
      </c>
    </row>
    <row r="17" spans="1:11" x14ac:dyDescent="0.25">
      <c r="A17" s="42">
        <f t="shared" si="2"/>
        <v>12</v>
      </c>
      <c r="B17" s="52"/>
      <c r="C17" s="15" t="s">
        <v>76</v>
      </c>
      <c r="D17" s="45">
        <v>9411</v>
      </c>
      <c r="E17" s="43" t="s">
        <v>5</v>
      </c>
      <c r="F17" s="34">
        <v>4</v>
      </c>
      <c r="G17" s="35">
        <f t="shared" si="4"/>
        <v>37644</v>
      </c>
      <c r="H17" s="80"/>
      <c r="I17" s="57" t="str">
        <f t="shared" si="1"/>
        <v/>
      </c>
      <c r="J17" s="80"/>
      <c r="K17" s="57" t="str">
        <f t="shared" si="1"/>
        <v/>
      </c>
    </row>
    <row r="18" spans="1:11" x14ac:dyDescent="0.25">
      <c r="A18" s="42">
        <f t="shared" si="2"/>
        <v>13</v>
      </c>
      <c r="B18" s="52"/>
      <c r="C18" s="12" t="s">
        <v>32</v>
      </c>
      <c r="D18" s="45">
        <v>7799</v>
      </c>
      <c r="E18" s="43" t="s">
        <v>5</v>
      </c>
      <c r="F18" s="34">
        <v>3.5</v>
      </c>
      <c r="G18" s="35">
        <f t="shared" si="4"/>
        <v>27296.5</v>
      </c>
      <c r="H18" s="80"/>
      <c r="I18" s="57" t="str">
        <f t="shared" si="1"/>
        <v/>
      </c>
      <c r="J18" s="80"/>
      <c r="K18" s="57" t="str">
        <f t="shared" si="1"/>
        <v/>
      </c>
    </row>
    <row r="19" spans="1:11" x14ac:dyDescent="0.25">
      <c r="A19" s="42">
        <f t="shared" si="2"/>
        <v>14</v>
      </c>
      <c r="B19" s="52"/>
      <c r="C19" s="11" t="s">
        <v>82</v>
      </c>
      <c r="D19" s="45">
        <v>255</v>
      </c>
      <c r="E19" s="43" t="s">
        <v>0</v>
      </c>
      <c r="F19" s="34">
        <v>10</v>
      </c>
      <c r="G19" s="33">
        <f t="shared" si="4"/>
        <v>2550</v>
      </c>
      <c r="H19" s="80"/>
      <c r="I19" s="57" t="str">
        <f t="shared" si="1"/>
        <v/>
      </c>
      <c r="J19" s="80"/>
      <c r="K19" s="57" t="str">
        <f t="shared" si="1"/>
        <v/>
      </c>
    </row>
    <row r="20" spans="1:11" x14ac:dyDescent="0.25">
      <c r="A20" s="42">
        <f t="shared" si="2"/>
        <v>15</v>
      </c>
      <c r="B20" s="52"/>
      <c r="C20" s="11" t="s">
        <v>26</v>
      </c>
      <c r="D20" s="45">
        <v>10773</v>
      </c>
      <c r="E20" s="43" t="s">
        <v>7</v>
      </c>
      <c r="F20" s="34">
        <v>2.25</v>
      </c>
      <c r="G20" s="35">
        <f t="shared" si="4"/>
        <v>24239.25</v>
      </c>
      <c r="H20" s="80"/>
      <c r="I20" s="57" t="str">
        <f t="shared" si="1"/>
        <v/>
      </c>
      <c r="J20" s="80"/>
      <c r="K20" s="57" t="str">
        <f t="shared" si="1"/>
        <v/>
      </c>
    </row>
    <row r="21" spans="1:11" x14ac:dyDescent="0.25">
      <c r="A21" s="42">
        <f t="shared" si="2"/>
        <v>16</v>
      </c>
      <c r="B21" s="52"/>
      <c r="C21" s="11" t="s">
        <v>8</v>
      </c>
      <c r="D21" s="45">
        <v>13</v>
      </c>
      <c r="E21" s="43" t="s">
        <v>2</v>
      </c>
      <c r="F21" s="34">
        <v>275</v>
      </c>
      <c r="G21" s="35">
        <f t="shared" si="4"/>
        <v>3575</v>
      </c>
      <c r="H21" s="80"/>
      <c r="I21" s="57" t="str">
        <f t="shared" si="1"/>
        <v/>
      </c>
      <c r="J21" s="80"/>
      <c r="K21" s="57" t="str">
        <f t="shared" si="1"/>
        <v/>
      </c>
    </row>
    <row r="22" spans="1:11" x14ac:dyDescent="0.25">
      <c r="A22" s="42">
        <f t="shared" si="2"/>
        <v>17</v>
      </c>
      <c r="B22" s="52"/>
      <c r="C22" s="11" t="s">
        <v>214</v>
      </c>
      <c r="D22" s="45">
        <v>4</v>
      </c>
      <c r="E22" s="43" t="s">
        <v>2</v>
      </c>
      <c r="F22" s="34">
        <v>250</v>
      </c>
      <c r="G22" s="35">
        <f t="shared" si="4"/>
        <v>1000</v>
      </c>
      <c r="H22" s="80"/>
      <c r="I22" s="57" t="str">
        <f t="shared" si="1"/>
        <v/>
      </c>
      <c r="J22" s="80"/>
      <c r="K22" s="57" t="str">
        <f t="shared" si="1"/>
        <v/>
      </c>
    </row>
    <row r="23" spans="1:11" x14ac:dyDescent="0.25">
      <c r="A23" s="42">
        <f t="shared" si="2"/>
        <v>18</v>
      </c>
      <c r="B23" s="52"/>
      <c r="C23" s="11" t="s">
        <v>49</v>
      </c>
      <c r="D23" s="45">
        <v>1002</v>
      </c>
      <c r="E23" s="52" t="s">
        <v>0</v>
      </c>
      <c r="F23" s="34">
        <v>3</v>
      </c>
      <c r="G23" s="35">
        <f t="shared" si="4"/>
        <v>3006</v>
      </c>
      <c r="H23" s="80"/>
      <c r="I23" s="57" t="str">
        <f t="shared" si="1"/>
        <v/>
      </c>
      <c r="J23" s="80"/>
      <c r="K23" s="57" t="str">
        <f t="shared" si="1"/>
        <v/>
      </c>
    </row>
    <row r="24" spans="1:11" x14ac:dyDescent="0.25">
      <c r="A24" s="42">
        <f t="shared" si="2"/>
        <v>19</v>
      </c>
      <c r="B24" s="52"/>
      <c r="C24" s="11" t="s">
        <v>9</v>
      </c>
      <c r="D24" s="45">
        <v>2003</v>
      </c>
      <c r="E24" s="43" t="s">
        <v>0</v>
      </c>
      <c r="F24" s="34">
        <v>1.5</v>
      </c>
      <c r="G24" s="33">
        <f t="shared" si="4"/>
        <v>3004.5</v>
      </c>
      <c r="H24" s="80"/>
      <c r="I24" s="57" t="str">
        <f t="shared" si="1"/>
        <v/>
      </c>
      <c r="J24" s="80"/>
      <c r="K24" s="57" t="str">
        <f t="shared" si="1"/>
        <v/>
      </c>
    </row>
    <row r="25" spans="1:11" x14ac:dyDescent="0.25">
      <c r="A25" s="42">
        <f t="shared" si="2"/>
        <v>20</v>
      </c>
      <c r="B25" s="60"/>
      <c r="C25" s="14" t="s">
        <v>210</v>
      </c>
      <c r="D25" s="45">
        <v>47</v>
      </c>
      <c r="E25" s="44" t="s">
        <v>0</v>
      </c>
      <c r="F25" s="33">
        <v>50</v>
      </c>
      <c r="G25" s="33">
        <f t="shared" ref="G25:G60" si="5">D25*F25</f>
        <v>2350</v>
      </c>
      <c r="H25" s="80"/>
      <c r="I25" s="57" t="str">
        <f t="shared" si="1"/>
        <v/>
      </c>
      <c r="J25" s="80"/>
      <c r="K25" s="57" t="str">
        <f t="shared" si="1"/>
        <v/>
      </c>
    </row>
    <row r="26" spans="1:11" x14ac:dyDescent="0.25">
      <c r="A26" s="42">
        <f t="shared" si="2"/>
        <v>21</v>
      </c>
      <c r="B26" s="60"/>
      <c r="C26" s="14" t="s">
        <v>22</v>
      </c>
      <c r="D26" s="45">
        <v>384</v>
      </c>
      <c r="E26" s="44" t="s">
        <v>0</v>
      </c>
      <c r="F26" s="33">
        <v>66</v>
      </c>
      <c r="G26" s="33">
        <f t="shared" si="5"/>
        <v>25344</v>
      </c>
      <c r="H26" s="80"/>
      <c r="I26" s="57" t="str">
        <f t="shared" si="1"/>
        <v/>
      </c>
      <c r="J26" s="80"/>
      <c r="K26" s="57" t="str">
        <f t="shared" si="1"/>
        <v/>
      </c>
    </row>
    <row r="27" spans="1:11" x14ac:dyDescent="0.25">
      <c r="A27" s="42">
        <f t="shared" si="2"/>
        <v>22</v>
      </c>
      <c r="B27" s="60"/>
      <c r="C27" s="14" t="s">
        <v>24</v>
      </c>
      <c r="D27" s="45">
        <v>722</v>
      </c>
      <c r="E27" s="44" t="s">
        <v>0</v>
      </c>
      <c r="F27" s="33">
        <v>75</v>
      </c>
      <c r="G27" s="33">
        <f t="shared" si="5"/>
        <v>54150</v>
      </c>
      <c r="H27" s="80"/>
      <c r="I27" s="57" t="str">
        <f t="shared" si="1"/>
        <v/>
      </c>
      <c r="J27" s="80"/>
      <c r="K27" s="57" t="str">
        <f t="shared" si="1"/>
        <v/>
      </c>
    </row>
    <row r="28" spans="1:11" x14ac:dyDescent="0.25">
      <c r="A28" s="42">
        <f t="shared" si="2"/>
        <v>23</v>
      </c>
      <c r="B28" s="60"/>
      <c r="C28" s="14" t="s">
        <v>46</v>
      </c>
      <c r="D28" s="45">
        <v>81</v>
      </c>
      <c r="E28" s="44" t="s">
        <v>0</v>
      </c>
      <c r="F28" s="33">
        <v>100</v>
      </c>
      <c r="G28" s="33">
        <f t="shared" si="5"/>
        <v>8100</v>
      </c>
      <c r="H28" s="80"/>
      <c r="I28" s="57" t="str">
        <f t="shared" si="1"/>
        <v/>
      </c>
      <c r="J28" s="80"/>
      <c r="K28" s="57" t="str">
        <f t="shared" si="1"/>
        <v/>
      </c>
    </row>
    <row r="29" spans="1:11" x14ac:dyDescent="0.25">
      <c r="A29" s="42">
        <f t="shared" si="2"/>
        <v>24</v>
      </c>
      <c r="B29" s="52"/>
      <c r="C29" s="14" t="s">
        <v>10</v>
      </c>
      <c r="D29" s="45">
        <v>296</v>
      </c>
      <c r="E29" s="44" t="s">
        <v>0</v>
      </c>
      <c r="F29" s="33">
        <v>140</v>
      </c>
      <c r="G29" s="33">
        <f t="shared" si="5"/>
        <v>41440</v>
      </c>
      <c r="H29" s="80"/>
      <c r="I29" s="57" t="str">
        <f t="shared" si="1"/>
        <v/>
      </c>
      <c r="J29" s="80"/>
      <c r="K29" s="57" t="str">
        <f t="shared" si="1"/>
        <v/>
      </c>
    </row>
    <row r="30" spans="1:11" x14ac:dyDescent="0.25">
      <c r="A30" s="42">
        <f t="shared" si="2"/>
        <v>25</v>
      </c>
      <c r="B30" s="52"/>
      <c r="C30" s="14" t="s">
        <v>88</v>
      </c>
      <c r="D30" s="45">
        <v>66</v>
      </c>
      <c r="E30" s="44" t="s">
        <v>0</v>
      </c>
      <c r="F30" s="33">
        <v>175</v>
      </c>
      <c r="G30" s="33">
        <f t="shared" si="5"/>
        <v>11550</v>
      </c>
      <c r="H30" s="80"/>
      <c r="I30" s="57" t="str">
        <f t="shared" si="1"/>
        <v/>
      </c>
      <c r="J30" s="80"/>
      <c r="K30" s="57" t="str">
        <f t="shared" si="1"/>
        <v/>
      </c>
    </row>
    <row r="31" spans="1:11" x14ac:dyDescent="0.25">
      <c r="A31" s="42">
        <f t="shared" si="2"/>
        <v>26</v>
      </c>
      <c r="B31" s="43"/>
      <c r="C31" s="14" t="s">
        <v>211</v>
      </c>
      <c r="D31" s="45">
        <v>1</v>
      </c>
      <c r="E31" s="44" t="s">
        <v>2</v>
      </c>
      <c r="F31" s="33">
        <v>1700</v>
      </c>
      <c r="G31" s="33">
        <f t="shared" si="5"/>
        <v>1700</v>
      </c>
      <c r="H31" s="80"/>
      <c r="I31" s="57" t="str">
        <f t="shared" si="1"/>
        <v/>
      </c>
      <c r="J31" s="80"/>
      <c r="K31" s="57" t="str">
        <f t="shared" si="1"/>
        <v/>
      </c>
    </row>
    <row r="32" spans="1:11" x14ac:dyDescent="0.25">
      <c r="A32" s="42">
        <f t="shared" si="2"/>
        <v>27</v>
      </c>
      <c r="B32" s="43"/>
      <c r="C32" s="14" t="s">
        <v>209</v>
      </c>
      <c r="D32" s="45">
        <v>1</v>
      </c>
      <c r="E32" s="44" t="s">
        <v>2</v>
      </c>
      <c r="F32" s="33">
        <v>2000</v>
      </c>
      <c r="G32" s="33">
        <f t="shared" si="5"/>
        <v>2000</v>
      </c>
      <c r="H32" s="80"/>
      <c r="I32" s="57" t="str">
        <f t="shared" si="1"/>
        <v/>
      </c>
      <c r="J32" s="80"/>
      <c r="K32" s="57" t="str">
        <f t="shared" si="1"/>
        <v/>
      </c>
    </row>
    <row r="33" spans="1:11" x14ac:dyDescent="0.25">
      <c r="A33" s="42">
        <f t="shared" si="2"/>
        <v>28</v>
      </c>
      <c r="B33" s="43"/>
      <c r="C33" s="14" t="s">
        <v>81</v>
      </c>
      <c r="D33" s="45">
        <v>2</v>
      </c>
      <c r="E33" s="44" t="s">
        <v>2</v>
      </c>
      <c r="F33" s="33">
        <v>2200</v>
      </c>
      <c r="G33" s="33">
        <f t="shared" si="5"/>
        <v>4400</v>
      </c>
      <c r="H33" s="80"/>
      <c r="I33" s="57" t="str">
        <f t="shared" si="1"/>
        <v/>
      </c>
      <c r="J33" s="80"/>
      <c r="K33" s="57" t="str">
        <f t="shared" si="1"/>
        <v/>
      </c>
    </row>
    <row r="34" spans="1:11" x14ac:dyDescent="0.25">
      <c r="A34" s="42">
        <f t="shared" si="2"/>
        <v>29</v>
      </c>
      <c r="B34" s="52"/>
      <c r="C34" s="14" t="s">
        <v>25</v>
      </c>
      <c r="D34" s="45">
        <v>4</v>
      </c>
      <c r="E34" s="44" t="s">
        <v>2</v>
      </c>
      <c r="F34" s="33">
        <v>4800</v>
      </c>
      <c r="G34" s="33">
        <f t="shared" si="5"/>
        <v>19200</v>
      </c>
      <c r="H34" s="80"/>
      <c r="I34" s="57" t="str">
        <f t="shared" si="1"/>
        <v/>
      </c>
      <c r="J34" s="80"/>
      <c r="K34" s="57" t="str">
        <f t="shared" si="1"/>
        <v/>
      </c>
    </row>
    <row r="35" spans="1:11" x14ac:dyDescent="0.25">
      <c r="A35" s="42">
        <f t="shared" si="2"/>
        <v>30</v>
      </c>
      <c r="B35" s="52"/>
      <c r="C35" s="14" t="s">
        <v>33</v>
      </c>
      <c r="D35" s="45">
        <v>3</v>
      </c>
      <c r="E35" s="44" t="s">
        <v>2</v>
      </c>
      <c r="F35" s="33">
        <v>3800</v>
      </c>
      <c r="G35" s="33">
        <f t="shared" si="5"/>
        <v>11400</v>
      </c>
      <c r="H35" s="80"/>
      <c r="I35" s="57" t="str">
        <f t="shared" si="1"/>
        <v/>
      </c>
      <c r="J35" s="80"/>
      <c r="K35" s="57" t="str">
        <f t="shared" si="1"/>
        <v/>
      </c>
    </row>
    <row r="36" spans="1:11" x14ac:dyDescent="0.25">
      <c r="A36" s="42">
        <f t="shared" si="2"/>
        <v>31</v>
      </c>
      <c r="B36" s="52"/>
      <c r="C36" s="14" t="s">
        <v>80</v>
      </c>
      <c r="D36" s="45">
        <v>2</v>
      </c>
      <c r="E36" s="44" t="s">
        <v>2</v>
      </c>
      <c r="F36" s="33">
        <v>4000</v>
      </c>
      <c r="G36" s="33">
        <f t="shared" si="5"/>
        <v>8000</v>
      </c>
      <c r="H36" s="80"/>
      <c r="I36" s="57" t="str">
        <f t="shared" si="1"/>
        <v/>
      </c>
      <c r="J36" s="80"/>
      <c r="K36" s="57" t="str">
        <f t="shared" si="1"/>
        <v/>
      </c>
    </row>
    <row r="37" spans="1:11" x14ac:dyDescent="0.25">
      <c r="A37" s="42">
        <f t="shared" si="2"/>
        <v>32</v>
      </c>
      <c r="B37" s="52"/>
      <c r="C37" s="14" t="s">
        <v>220</v>
      </c>
      <c r="D37" s="45">
        <v>4</v>
      </c>
      <c r="E37" s="44" t="s">
        <v>2</v>
      </c>
      <c r="F37" s="33">
        <v>2500</v>
      </c>
      <c r="G37" s="33">
        <f t="shared" si="5"/>
        <v>10000</v>
      </c>
      <c r="H37" s="80"/>
      <c r="I37" s="57" t="str">
        <f t="shared" si="1"/>
        <v/>
      </c>
      <c r="J37" s="80"/>
      <c r="K37" s="57" t="str">
        <f t="shared" si="1"/>
        <v/>
      </c>
    </row>
    <row r="38" spans="1:11" x14ac:dyDescent="0.25">
      <c r="A38" s="42">
        <f t="shared" si="2"/>
        <v>33</v>
      </c>
      <c r="B38" s="43"/>
      <c r="C38" s="14" t="s">
        <v>221</v>
      </c>
      <c r="D38" s="45">
        <v>1</v>
      </c>
      <c r="E38" s="44" t="s">
        <v>2</v>
      </c>
      <c r="F38" s="33">
        <v>5000</v>
      </c>
      <c r="G38" s="33">
        <f t="shared" si="5"/>
        <v>5000</v>
      </c>
      <c r="H38" s="80"/>
      <c r="I38" s="57" t="str">
        <f t="shared" si="1"/>
        <v/>
      </c>
      <c r="J38" s="80"/>
      <c r="K38" s="57" t="str">
        <f t="shared" si="1"/>
        <v/>
      </c>
    </row>
    <row r="39" spans="1:11" x14ac:dyDescent="0.25">
      <c r="A39" s="42">
        <f t="shared" si="2"/>
        <v>34</v>
      </c>
      <c r="B39" s="52"/>
      <c r="C39" s="16" t="s">
        <v>212</v>
      </c>
      <c r="D39" s="45">
        <v>1</v>
      </c>
      <c r="E39" s="44" t="s">
        <v>2</v>
      </c>
      <c r="F39" s="33">
        <v>4000</v>
      </c>
      <c r="G39" s="33">
        <f t="shared" si="5"/>
        <v>4000</v>
      </c>
      <c r="H39" s="80"/>
      <c r="I39" s="57" t="str">
        <f t="shared" si="1"/>
        <v/>
      </c>
      <c r="J39" s="80"/>
      <c r="K39" s="57" t="str">
        <f t="shared" si="1"/>
        <v/>
      </c>
    </row>
    <row r="40" spans="1:11" x14ac:dyDescent="0.25">
      <c r="A40" s="42">
        <f t="shared" si="2"/>
        <v>35</v>
      </c>
      <c r="B40" s="52"/>
      <c r="C40" s="14" t="s">
        <v>213</v>
      </c>
      <c r="D40" s="45">
        <v>1</v>
      </c>
      <c r="E40" s="44" t="s">
        <v>2</v>
      </c>
      <c r="F40" s="33">
        <v>8000</v>
      </c>
      <c r="G40" s="33">
        <f t="shared" si="5"/>
        <v>8000</v>
      </c>
      <c r="H40" s="80"/>
      <c r="I40" s="57" t="str">
        <f t="shared" si="1"/>
        <v/>
      </c>
      <c r="J40" s="80"/>
      <c r="K40" s="57" t="str">
        <f t="shared" si="1"/>
        <v/>
      </c>
    </row>
    <row r="41" spans="1:11" ht="15" customHeight="1" x14ac:dyDescent="0.25">
      <c r="A41" s="42">
        <f t="shared" si="2"/>
        <v>36</v>
      </c>
      <c r="B41" s="52"/>
      <c r="C41" s="20" t="s">
        <v>20</v>
      </c>
      <c r="D41" s="45">
        <v>1</v>
      </c>
      <c r="E41" s="44" t="s">
        <v>1</v>
      </c>
      <c r="F41" s="33">
        <v>5000</v>
      </c>
      <c r="G41" s="33">
        <f t="shared" si="5"/>
        <v>5000</v>
      </c>
      <c r="H41" s="80"/>
      <c r="I41" s="57" t="str">
        <f t="shared" si="1"/>
        <v/>
      </c>
      <c r="J41" s="80"/>
      <c r="K41" s="57" t="str">
        <f t="shared" si="1"/>
        <v/>
      </c>
    </row>
    <row r="42" spans="1:11" x14ac:dyDescent="0.25">
      <c r="A42" s="42">
        <f t="shared" si="2"/>
        <v>37</v>
      </c>
      <c r="B42" s="26"/>
      <c r="C42" s="18" t="s">
        <v>199</v>
      </c>
      <c r="D42" s="45">
        <v>6665</v>
      </c>
      <c r="E42" s="43" t="s">
        <v>7</v>
      </c>
      <c r="F42" s="33">
        <v>18</v>
      </c>
      <c r="G42" s="33">
        <f t="shared" si="5"/>
        <v>119970</v>
      </c>
      <c r="H42" s="80"/>
      <c r="I42" s="57" t="str">
        <f t="shared" si="1"/>
        <v/>
      </c>
      <c r="J42" s="80"/>
      <c r="K42" s="57" t="str">
        <f t="shared" si="1"/>
        <v/>
      </c>
    </row>
    <row r="43" spans="1:11" x14ac:dyDescent="0.25">
      <c r="A43" s="42">
        <f t="shared" si="2"/>
        <v>38</v>
      </c>
      <c r="B43" s="26"/>
      <c r="C43" s="19" t="s">
        <v>198</v>
      </c>
      <c r="D43" s="45">
        <f>D42</f>
        <v>6665</v>
      </c>
      <c r="E43" s="43" t="s">
        <v>7</v>
      </c>
      <c r="F43" s="33">
        <v>14</v>
      </c>
      <c r="G43" s="33">
        <f t="shared" si="5"/>
        <v>93310</v>
      </c>
      <c r="H43" s="80"/>
      <c r="I43" s="57" t="str">
        <f t="shared" si="1"/>
        <v/>
      </c>
      <c r="J43" s="80"/>
      <c r="K43" s="57" t="str">
        <f t="shared" si="1"/>
        <v/>
      </c>
    </row>
    <row r="44" spans="1:11" x14ac:dyDescent="0.25">
      <c r="A44" s="42">
        <f t="shared" si="2"/>
        <v>39</v>
      </c>
      <c r="B44" s="52"/>
      <c r="C44" s="12" t="s">
        <v>197</v>
      </c>
      <c r="D44" s="45">
        <f>D42</f>
        <v>6665</v>
      </c>
      <c r="E44" s="43" t="s">
        <v>7</v>
      </c>
      <c r="F44" s="33">
        <v>21</v>
      </c>
      <c r="G44" s="33">
        <f t="shared" si="5"/>
        <v>139965</v>
      </c>
      <c r="H44" s="80"/>
      <c r="I44" s="57" t="str">
        <f t="shared" si="1"/>
        <v/>
      </c>
      <c r="J44" s="80"/>
      <c r="K44" s="57" t="str">
        <f t="shared" si="1"/>
        <v/>
      </c>
    </row>
    <row r="45" spans="1:11" x14ac:dyDescent="0.25">
      <c r="A45" s="42">
        <f t="shared" si="2"/>
        <v>40</v>
      </c>
      <c r="B45" s="52"/>
      <c r="C45" s="11" t="s">
        <v>200</v>
      </c>
      <c r="D45" s="45">
        <v>8195</v>
      </c>
      <c r="E45" s="43" t="s">
        <v>7</v>
      </c>
      <c r="F45" s="33">
        <v>12.5</v>
      </c>
      <c r="G45" s="33">
        <f t="shared" si="5"/>
        <v>102437.5</v>
      </c>
      <c r="H45" s="80"/>
      <c r="I45" s="57" t="str">
        <f t="shared" si="1"/>
        <v/>
      </c>
      <c r="J45" s="80"/>
      <c r="K45" s="57" t="str">
        <f t="shared" si="1"/>
        <v/>
      </c>
    </row>
    <row r="46" spans="1:11" x14ac:dyDescent="0.25">
      <c r="A46" s="42">
        <f t="shared" si="2"/>
        <v>41</v>
      </c>
      <c r="B46" s="52"/>
      <c r="C46" s="12" t="s">
        <v>18</v>
      </c>
      <c r="D46" s="45">
        <v>6</v>
      </c>
      <c r="E46" s="43" t="s">
        <v>2</v>
      </c>
      <c r="F46" s="33">
        <v>1350</v>
      </c>
      <c r="G46" s="33">
        <f t="shared" si="5"/>
        <v>8100</v>
      </c>
      <c r="H46" s="80"/>
      <c r="I46" s="57" t="str">
        <f t="shared" si="1"/>
        <v/>
      </c>
      <c r="J46" s="80"/>
      <c r="K46" s="57" t="str">
        <f t="shared" si="1"/>
        <v/>
      </c>
    </row>
    <row r="47" spans="1:11" x14ac:dyDescent="0.25">
      <c r="A47" s="42">
        <f t="shared" si="2"/>
        <v>42</v>
      </c>
      <c r="B47" s="52"/>
      <c r="C47" s="12" t="s">
        <v>193</v>
      </c>
      <c r="D47" s="45">
        <v>10</v>
      </c>
      <c r="E47" s="43" t="s">
        <v>2</v>
      </c>
      <c r="F47" s="33">
        <v>500</v>
      </c>
      <c r="G47" s="33">
        <f t="shared" si="5"/>
        <v>5000</v>
      </c>
      <c r="H47" s="80"/>
      <c r="I47" s="57" t="str">
        <f t="shared" si="1"/>
        <v/>
      </c>
      <c r="J47" s="80"/>
      <c r="K47" s="57" t="str">
        <f t="shared" si="1"/>
        <v/>
      </c>
    </row>
    <row r="48" spans="1:11" x14ac:dyDescent="0.25">
      <c r="A48" s="42">
        <f t="shared" si="2"/>
        <v>43</v>
      </c>
      <c r="B48" s="52"/>
      <c r="C48" s="12" t="s">
        <v>74</v>
      </c>
      <c r="D48" s="45">
        <v>389</v>
      </c>
      <c r="E48" s="43" t="s">
        <v>7</v>
      </c>
      <c r="F48" s="33">
        <v>41</v>
      </c>
      <c r="G48" s="33">
        <f t="shared" si="5"/>
        <v>15949</v>
      </c>
      <c r="H48" s="80"/>
      <c r="I48" s="57" t="str">
        <f t="shared" si="1"/>
        <v/>
      </c>
      <c r="J48" s="80"/>
      <c r="K48" s="57" t="str">
        <f t="shared" si="1"/>
        <v/>
      </c>
    </row>
    <row r="49" spans="1:11" x14ac:dyDescent="0.25">
      <c r="A49" s="42">
        <f t="shared" si="2"/>
        <v>44</v>
      </c>
      <c r="B49" s="52"/>
      <c r="C49" s="11" t="s">
        <v>30</v>
      </c>
      <c r="D49" s="45">
        <v>1233</v>
      </c>
      <c r="E49" s="43" t="s">
        <v>7</v>
      </c>
      <c r="F49" s="33">
        <v>32</v>
      </c>
      <c r="G49" s="33">
        <f t="shared" si="5"/>
        <v>39456</v>
      </c>
      <c r="H49" s="80"/>
      <c r="I49" s="57" t="str">
        <f t="shared" si="1"/>
        <v/>
      </c>
      <c r="J49" s="80"/>
      <c r="K49" s="57" t="str">
        <f t="shared" si="1"/>
        <v/>
      </c>
    </row>
    <row r="50" spans="1:11" x14ac:dyDescent="0.25">
      <c r="A50" s="42">
        <f t="shared" si="2"/>
        <v>45</v>
      </c>
      <c r="B50" s="52"/>
      <c r="C50" s="11" t="s">
        <v>44</v>
      </c>
      <c r="D50" s="45">
        <v>1676</v>
      </c>
      <c r="E50" s="43" t="s">
        <v>0</v>
      </c>
      <c r="F50" s="33">
        <v>20</v>
      </c>
      <c r="G50" s="33">
        <f t="shared" si="5"/>
        <v>33520</v>
      </c>
      <c r="H50" s="80"/>
      <c r="I50" s="57" t="str">
        <f t="shared" si="1"/>
        <v/>
      </c>
      <c r="J50" s="80"/>
      <c r="K50" s="57" t="str">
        <f t="shared" si="1"/>
        <v/>
      </c>
    </row>
    <row r="51" spans="1:11" x14ac:dyDescent="0.25">
      <c r="A51" s="42">
        <f t="shared" si="2"/>
        <v>46</v>
      </c>
      <c r="B51" s="52"/>
      <c r="C51" s="11" t="s">
        <v>70</v>
      </c>
      <c r="D51" s="45">
        <v>1486</v>
      </c>
      <c r="E51" s="43" t="s">
        <v>0</v>
      </c>
      <c r="F51" s="33">
        <v>30</v>
      </c>
      <c r="G51" s="33">
        <f t="shared" si="5"/>
        <v>44580</v>
      </c>
      <c r="H51" s="80"/>
      <c r="I51" s="57" t="str">
        <f t="shared" si="1"/>
        <v/>
      </c>
      <c r="J51" s="80"/>
      <c r="K51" s="57" t="str">
        <f t="shared" si="1"/>
        <v/>
      </c>
    </row>
    <row r="52" spans="1:11" x14ac:dyDescent="0.25">
      <c r="A52" s="42">
        <f t="shared" si="2"/>
        <v>47</v>
      </c>
      <c r="B52" s="52"/>
      <c r="C52" s="11" t="s">
        <v>194</v>
      </c>
      <c r="D52" s="45">
        <v>346</v>
      </c>
      <c r="E52" s="43" t="s">
        <v>0</v>
      </c>
      <c r="F52" s="33">
        <v>30</v>
      </c>
      <c r="G52" s="33">
        <f t="shared" si="5"/>
        <v>10380</v>
      </c>
      <c r="H52" s="80"/>
      <c r="I52" s="57" t="str">
        <f t="shared" si="1"/>
        <v/>
      </c>
      <c r="J52" s="80"/>
      <c r="K52" s="57" t="str">
        <f t="shared" si="1"/>
        <v/>
      </c>
    </row>
    <row r="53" spans="1:11" x14ac:dyDescent="0.25">
      <c r="A53" s="42">
        <f t="shared" si="2"/>
        <v>48</v>
      </c>
      <c r="B53" s="52"/>
      <c r="C53" s="11" t="s">
        <v>195</v>
      </c>
      <c r="D53" s="45">
        <v>243</v>
      </c>
      <c r="E53" s="43" t="s">
        <v>0</v>
      </c>
      <c r="F53" s="33">
        <v>14</v>
      </c>
      <c r="G53" s="33">
        <f t="shared" si="5"/>
        <v>3402</v>
      </c>
      <c r="H53" s="80"/>
      <c r="I53" s="57" t="str">
        <f t="shared" si="1"/>
        <v/>
      </c>
      <c r="J53" s="80"/>
      <c r="K53" s="57" t="str">
        <f t="shared" si="1"/>
        <v/>
      </c>
    </row>
    <row r="54" spans="1:11" x14ac:dyDescent="0.25">
      <c r="A54" s="42">
        <f t="shared" si="2"/>
        <v>49</v>
      </c>
      <c r="B54" s="52"/>
      <c r="C54" s="11" t="s">
        <v>196</v>
      </c>
      <c r="D54" s="45">
        <v>35</v>
      </c>
      <c r="E54" s="43" t="s">
        <v>0</v>
      </c>
      <c r="F54" s="33">
        <v>20</v>
      </c>
      <c r="G54" s="33">
        <f t="shared" si="5"/>
        <v>700</v>
      </c>
      <c r="H54" s="80"/>
      <c r="I54" s="57" t="str">
        <f t="shared" si="1"/>
        <v/>
      </c>
      <c r="J54" s="80"/>
      <c r="K54" s="57" t="str">
        <f t="shared" si="1"/>
        <v/>
      </c>
    </row>
    <row r="55" spans="1:11" x14ac:dyDescent="0.25">
      <c r="A55" s="42">
        <f t="shared" si="2"/>
        <v>50</v>
      </c>
      <c r="B55" s="52"/>
      <c r="C55" s="11" t="s">
        <v>75</v>
      </c>
      <c r="D55" s="45">
        <v>447</v>
      </c>
      <c r="E55" s="43" t="s">
        <v>7</v>
      </c>
      <c r="F55" s="33">
        <v>50</v>
      </c>
      <c r="G55" s="33">
        <f t="shared" si="5"/>
        <v>22350</v>
      </c>
      <c r="H55" s="80"/>
      <c r="I55" s="57" t="str">
        <f t="shared" si="1"/>
        <v/>
      </c>
      <c r="J55" s="80"/>
      <c r="K55" s="57" t="str">
        <f t="shared" si="1"/>
        <v/>
      </c>
    </row>
    <row r="56" spans="1:11" x14ac:dyDescent="0.25">
      <c r="A56" s="42">
        <f t="shared" si="2"/>
        <v>51</v>
      </c>
      <c r="B56" s="52"/>
      <c r="C56" s="11" t="s">
        <v>37</v>
      </c>
      <c r="D56" s="45">
        <v>6470</v>
      </c>
      <c r="E56" s="43" t="s">
        <v>7</v>
      </c>
      <c r="F56" s="33">
        <v>4</v>
      </c>
      <c r="G56" s="33">
        <f t="shared" si="5"/>
        <v>25880</v>
      </c>
      <c r="H56" s="80"/>
      <c r="I56" s="57" t="str">
        <f t="shared" si="1"/>
        <v/>
      </c>
      <c r="J56" s="80"/>
      <c r="K56" s="57" t="str">
        <f t="shared" si="1"/>
        <v/>
      </c>
    </row>
    <row r="57" spans="1:11" x14ac:dyDescent="0.25">
      <c r="A57" s="42">
        <f t="shared" si="2"/>
        <v>52</v>
      </c>
      <c r="B57" s="52"/>
      <c r="C57" s="11" t="s">
        <v>36</v>
      </c>
      <c r="D57" s="45">
        <f>D56</f>
        <v>6470</v>
      </c>
      <c r="E57" s="43" t="s">
        <v>7</v>
      </c>
      <c r="F57" s="33">
        <v>1</v>
      </c>
      <c r="G57" s="33">
        <f t="shared" si="5"/>
        <v>6470</v>
      </c>
      <c r="H57" s="80"/>
      <c r="I57" s="57" t="str">
        <f t="shared" si="1"/>
        <v/>
      </c>
      <c r="J57" s="80"/>
      <c r="K57" s="57" t="str">
        <f t="shared" si="1"/>
        <v/>
      </c>
    </row>
    <row r="58" spans="1:11" ht="30" x14ac:dyDescent="0.25">
      <c r="A58" s="42">
        <f t="shared" si="2"/>
        <v>53</v>
      </c>
      <c r="B58" s="52"/>
      <c r="C58" s="12" t="s">
        <v>19</v>
      </c>
      <c r="D58" s="45">
        <v>1</v>
      </c>
      <c r="E58" s="43" t="s">
        <v>1</v>
      </c>
      <c r="F58" s="33">
        <v>15000</v>
      </c>
      <c r="G58" s="33">
        <f t="shared" si="5"/>
        <v>15000</v>
      </c>
      <c r="H58" s="80"/>
      <c r="I58" s="57" t="str">
        <f t="shared" si="1"/>
        <v/>
      </c>
      <c r="J58" s="80"/>
      <c r="K58" s="57" t="str">
        <f t="shared" si="1"/>
        <v/>
      </c>
    </row>
    <row r="59" spans="1:11" x14ac:dyDescent="0.25">
      <c r="A59" s="42">
        <f t="shared" si="2"/>
        <v>54</v>
      </c>
      <c r="B59" s="52"/>
      <c r="C59" s="11" t="s">
        <v>21</v>
      </c>
      <c r="D59" s="45">
        <v>1</v>
      </c>
      <c r="E59" s="43" t="s">
        <v>1</v>
      </c>
      <c r="F59" s="33">
        <v>60000</v>
      </c>
      <c r="G59" s="33">
        <f t="shared" si="5"/>
        <v>60000</v>
      </c>
      <c r="H59" s="80"/>
      <c r="I59" s="57" t="str">
        <f t="shared" si="1"/>
        <v/>
      </c>
      <c r="J59" s="80"/>
      <c r="K59" s="57" t="str">
        <f t="shared" si="1"/>
        <v/>
      </c>
    </row>
    <row r="60" spans="1:11" x14ac:dyDescent="0.25">
      <c r="A60" s="42">
        <f t="shared" si="2"/>
        <v>55</v>
      </c>
      <c r="B60" s="52"/>
      <c r="C60" s="11" t="s">
        <v>14</v>
      </c>
      <c r="D60" s="45">
        <v>1</v>
      </c>
      <c r="E60" s="43" t="s">
        <v>1</v>
      </c>
      <c r="F60" s="33">
        <v>3000</v>
      </c>
      <c r="G60" s="33">
        <f t="shared" si="5"/>
        <v>3000</v>
      </c>
      <c r="H60" s="80"/>
      <c r="I60" s="57" t="str">
        <f t="shared" si="1"/>
        <v/>
      </c>
      <c r="J60" s="80"/>
      <c r="K60" s="57" t="str">
        <f t="shared" si="1"/>
        <v/>
      </c>
    </row>
    <row r="61" spans="1:11" x14ac:dyDescent="0.25">
      <c r="A61" s="92" t="s">
        <v>263</v>
      </c>
      <c r="B61" s="93"/>
      <c r="C61" s="93"/>
      <c r="D61" s="93"/>
      <c r="E61" s="93"/>
      <c r="F61" s="94"/>
      <c r="G61" s="36">
        <f>SUM(G6:G60)</f>
        <v>1256868.75</v>
      </c>
      <c r="H61" s="36"/>
      <c r="I61" s="36" t="str">
        <f>IF(H6&lt;&gt;"",SUM(I6:I60),"")</f>
        <v/>
      </c>
      <c r="J61" s="36"/>
      <c r="K61" s="36" t="str">
        <f>IF(J6&lt;&gt;"",SUM(K6:K60),"")</f>
        <v/>
      </c>
    </row>
    <row r="62" spans="1:11" x14ac:dyDescent="0.25">
      <c r="A62" s="110" t="s">
        <v>235</v>
      </c>
      <c r="B62" s="111"/>
      <c r="C62" s="111"/>
      <c r="D62" s="111"/>
      <c r="E62" s="111"/>
      <c r="F62" s="111"/>
      <c r="G62" s="112"/>
      <c r="H62" s="56"/>
      <c r="I62" s="56"/>
      <c r="J62" s="56"/>
      <c r="K62" s="56"/>
    </row>
    <row r="63" spans="1:11" ht="15" customHeight="1" x14ac:dyDescent="0.25">
      <c r="A63" s="42">
        <v>56</v>
      </c>
      <c r="B63" s="28" t="s">
        <v>96</v>
      </c>
      <c r="C63" s="20" t="s">
        <v>95</v>
      </c>
      <c r="D63" s="45">
        <v>1470</v>
      </c>
      <c r="E63" s="44" t="s">
        <v>0</v>
      </c>
      <c r="F63" s="33">
        <v>13</v>
      </c>
      <c r="G63" s="33">
        <f t="shared" ref="G63:G70" si="6">D63*F63</f>
        <v>19110</v>
      </c>
      <c r="H63" s="80"/>
      <c r="I63" s="57" t="str">
        <f t="shared" ref="I63:K70" si="7">IF(H63&lt;&gt;"",($D63*H63),"")</f>
        <v/>
      </c>
      <c r="J63" s="80"/>
      <c r="K63" s="57" t="str">
        <f t="shared" si="7"/>
        <v/>
      </c>
    </row>
    <row r="64" spans="1:11" ht="15" customHeight="1" x14ac:dyDescent="0.25">
      <c r="A64" s="42">
        <f t="shared" ref="A64:A70" si="8">+A63+1</f>
        <v>57</v>
      </c>
      <c r="B64" s="28" t="s">
        <v>97</v>
      </c>
      <c r="C64" s="20" t="s">
        <v>98</v>
      </c>
      <c r="D64" s="45">
        <v>230</v>
      </c>
      <c r="E64" s="44" t="s">
        <v>0</v>
      </c>
      <c r="F64" s="33">
        <v>26</v>
      </c>
      <c r="G64" s="33">
        <f t="shared" si="6"/>
        <v>5980</v>
      </c>
      <c r="H64" s="80"/>
      <c r="I64" s="57" t="str">
        <f t="shared" si="7"/>
        <v/>
      </c>
      <c r="J64" s="80"/>
      <c r="K64" s="57" t="str">
        <f t="shared" si="7"/>
        <v/>
      </c>
    </row>
    <row r="65" spans="1:12" ht="15" customHeight="1" x14ac:dyDescent="0.25">
      <c r="A65" s="42">
        <f t="shared" si="8"/>
        <v>58</v>
      </c>
      <c r="B65" s="28" t="s">
        <v>99</v>
      </c>
      <c r="C65" s="20" t="s">
        <v>100</v>
      </c>
      <c r="D65" s="45">
        <v>1</v>
      </c>
      <c r="E65" s="44" t="s">
        <v>2</v>
      </c>
      <c r="F65" s="33">
        <v>900</v>
      </c>
      <c r="G65" s="33">
        <f t="shared" si="6"/>
        <v>900</v>
      </c>
      <c r="H65" s="80"/>
      <c r="I65" s="57" t="str">
        <f t="shared" si="7"/>
        <v/>
      </c>
      <c r="J65" s="80"/>
      <c r="K65" s="57" t="str">
        <f t="shared" si="7"/>
        <v/>
      </c>
    </row>
    <row r="66" spans="1:12" ht="15" customHeight="1" x14ac:dyDescent="0.25">
      <c r="A66" s="42">
        <f t="shared" si="8"/>
        <v>59</v>
      </c>
      <c r="B66" s="28" t="s">
        <v>105</v>
      </c>
      <c r="C66" s="20" t="s">
        <v>106</v>
      </c>
      <c r="D66" s="45">
        <v>5484</v>
      </c>
      <c r="E66" s="44" t="s">
        <v>0</v>
      </c>
      <c r="F66" s="33">
        <v>2.4500000000000002</v>
      </c>
      <c r="G66" s="33">
        <f t="shared" si="6"/>
        <v>13435.800000000001</v>
      </c>
      <c r="H66" s="80"/>
      <c r="I66" s="57" t="str">
        <f t="shared" si="7"/>
        <v/>
      </c>
      <c r="J66" s="80"/>
      <c r="K66" s="57" t="str">
        <f t="shared" si="7"/>
        <v/>
      </c>
    </row>
    <row r="67" spans="1:12" ht="30" x14ac:dyDescent="0.25">
      <c r="A67" s="42">
        <f t="shared" si="8"/>
        <v>60</v>
      </c>
      <c r="B67" s="28" t="s">
        <v>216</v>
      </c>
      <c r="C67" s="20" t="s">
        <v>217</v>
      </c>
      <c r="D67" s="45">
        <v>1730</v>
      </c>
      <c r="E67" s="44" t="s">
        <v>0</v>
      </c>
      <c r="F67" s="33">
        <v>0.5</v>
      </c>
      <c r="G67" s="33">
        <f t="shared" si="6"/>
        <v>865</v>
      </c>
      <c r="H67" s="80"/>
      <c r="I67" s="57" t="str">
        <f t="shared" si="7"/>
        <v/>
      </c>
      <c r="J67" s="80"/>
      <c r="K67" s="57" t="str">
        <f t="shared" si="7"/>
        <v/>
      </c>
    </row>
    <row r="68" spans="1:12" ht="30" customHeight="1" x14ac:dyDescent="0.25">
      <c r="A68" s="42">
        <f t="shared" si="8"/>
        <v>61</v>
      </c>
      <c r="B68" s="28" t="s">
        <v>109</v>
      </c>
      <c r="C68" s="20" t="s">
        <v>110</v>
      </c>
      <c r="D68" s="45">
        <v>14</v>
      </c>
      <c r="E68" s="44" t="s">
        <v>2</v>
      </c>
      <c r="F68" s="33">
        <v>7760</v>
      </c>
      <c r="G68" s="33">
        <f t="shared" si="6"/>
        <v>108640</v>
      </c>
      <c r="H68" s="80"/>
      <c r="I68" s="57" t="str">
        <f t="shared" si="7"/>
        <v/>
      </c>
      <c r="J68" s="80"/>
      <c r="K68" s="57" t="str">
        <f t="shared" si="7"/>
        <v/>
      </c>
    </row>
    <row r="69" spans="1:12" ht="30" x14ac:dyDescent="0.25">
      <c r="A69" s="42">
        <f t="shared" si="8"/>
        <v>62</v>
      </c>
      <c r="B69" s="28" t="s">
        <v>219</v>
      </c>
      <c r="C69" s="20" t="s">
        <v>218</v>
      </c>
      <c r="D69" s="45">
        <v>4</v>
      </c>
      <c r="E69" s="44" t="s">
        <v>2</v>
      </c>
      <c r="F69" s="33">
        <v>835</v>
      </c>
      <c r="G69" s="33">
        <f t="shared" si="6"/>
        <v>3340</v>
      </c>
      <c r="H69" s="80"/>
      <c r="I69" s="57" t="str">
        <f t="shared" si="7"/>
        <v/>
      </c>
      <c r="J69" s="80"/>
      <c r="K69" s="57" t="str">
        <f t="shared" si="7"/>
        <v/>
      </c>
    </row>
    <row r="70" spans="1:12" ht="15" customHeight="1" x14ac:dyDescent="0.25">
      <c r="A70" s="42">
        <f t="shared" si="8"/>
        <v>63</v>
      </c>
      <c r="B70" s="28" t="s">
        <v>113</v>
      </c>
      <c r="C70" s="20" t="s">
        <v>114</v>
      </c>
      <c r="D70" s="45">
        <v>14</v>
      </c>
      <c r="E70" s="44" t="s">
        <v>2</v>
      </c>
      <c r="F70" s="33">
        <v>800</v>
      </c>
      <c r="G70" s="33">
        <f t="shared" si="6"/>
        <v>11200</v>
      </c>
      <c r="H70" s="80"/>
      <c r="I70" s="57" t="str">
        <f t="shared" si="7"/>
        <v/>
      </c>
      <c r="J70" s="80"/>
      <c r="K70" s="57" t="str">
        <f t="shared" si="7"/>
        <v/>
      </c>
    </row>
    <row r="71" spans="1:12" x14ac:dyDescent="0.25">
      <c r="A71" s="92" t="s">
        <v>270</v>
      </c>
      <c r="B71" s="93"/>
      <c r="C71" s="93"/>
      <c r="D71" s="93"/>
      <c r="E71" s="93"/>
      <c r="F71" s="94"/>
      <c r="G71" s="36">
        <f>SUM(G63:G70)</f>
        <v>163470.79999999999</v>
      </c>
      <c r="H71" s="36"/>
      <c r="I71" s="36" t="str">
        <f>IF(H6&lt;&gt;"",SUM(I63:I70),"")</f>
        <v/>
      </c>
      <c r="J71" s="36"/>
      <c r="K71" s="36" t="str">
        <f>IF(J6&lt;&gt;"",SUM(K63:K70),"")</f>
        <v/>
      </c>
    </row>
    <row r="72" spans="1:12" x14ac:dyDescent="0.25">
      <c r="A72" s="92" t="s">
        <v>264</v>
      </c>
      <c r="B72" s="93"/>
      <c r="C72" s="93"/>
      <c r="D72" s="93"/>
      <c r="E72" s="93"/>
      <c r="F72" s="94"/>
      <c r="G72" s="36">
        <f>G61+G71</f>
        <v>1420339.55</v>
      </c>
      <c r="H72" s="36"/>
      <c r="I72" s="36" t="str">
        <f>IF(H6&lt;&gt;"",SUM(I71+I61),"")</f>
        <v/>
      </c>
      <c r="J72" s="36"/>
      <c r="K72" s="36" t="str">
        <f>IF(J6&lt;&gt;"",SUM(K71+K61),"")</f>
        <v/>
      </c>
    </row>
    <row r="73" spans="1:12" x14ac:dyDescent="0.25">
      <c r="A73" s="86" t="s">
        <v>266</v>
      </c>
      <c r="B73" s="87"/>
      <c r="C73" s="87"/>
      <c r="D73" s="68">
        <v>0.1</v>
      </c>
      <c r="E73" s="67"/>
      <c r="F73" s="37">
        <v>0.1</v>
      </c>
      <c r="G73" s="38">
        <f>G72*0.1</f>
        <v>142033.95500000002</v>
      </c>
      <c r="H73" s="37"/>
      <c r="I73" s="57" t="str">
        <f>IF(I72&lt;&gt;"",SUM($D73*I72),"")</f>
        <v/>
      </c>
      <c r="J73" s="57"/>
      <c r="K73" s="57" t="str">
        <f>IF(K72&lt;&gt;"",SUM($D73*K72),"")</f>
        <v/>
      </c>
    </row>
    <row r="74" spans="1:12" x14ac:dyDescent="0.25">
      <c r="A74" s="92" t="s">
        <v>265</v>
      </c>
      <c r="B74" s="93"/>
      <c r="C74" s="93"/>
      <c r="D74" s="93"/>
      <c r="E74" s="93"/>
      <c r="F74" s="94"/>
      <c r="G74" s="36">
        <f>G73+G72</f>
        <v>1562373.5050000001</v>
      </c>
      <c r="H74" s="36"/>
      <c r="I74" s="36" t="str">
        <f>IF(H6&lt;&gt;"",SUM(I72+I73),"")</f>
        <v/>
      </c>
      <c r="J74" s="36"/>
      <c r="K74" s="36" t="str">
        <f>IF(J6&lt;&gt;"",SUM(K72+K73),"")</f>
        <v/>
      </c>
    </row>
    <row r="75" spans="1:12" x14ac:dyDescent="0.25">
      <c r="A75" s="110" t="s">
        <v>236</v>
      </c>
      <c r="B75" s="111"/>
      <c r="C75" s="111"/>
      <c r="D75" s="111"/>
      <c r="E75" s="111"/>
      <c r="F75" s="111"/>
      <c r="G75" s="112"/>
      <c r="H75" s="56"/>
      <c r="I75" s="56"/>
      <c r="J75" s="56"/>
      <c r="K75" s="56"/>
    </row>
    <row r="76" spans="1:12" x14ac:dyDescent="0.25">
      <c r="A76" s="42">
        <v>64</v>
      </c>
      <c r="B76" s="60"/>
      <c r="C76" s="18" t="s">
        <v>227</v>
      </c>
      <c r="D76" s="45">
        <v>1</v>
      </c>
      <c r="E76" s="43" t="s">
        <v>1</v>
      </c>
      <c r="F76" s="33">
        <v>25000</v>
      </c>
      <c r="G76" s="33">
        <f t="shared" ref="G76:G82" si="9">D76*F76</f>
        <v>25000</v>
      </c>
      <c r="H76" s="80"/>
      <c r="I76" s="57" t="str">
        <f t="shared" ref="I76:K82" si="10">IF(H76&lt;&gt;"",($D76*H76),"")</f>
        <v/>
      </c>
      <c r="J76" s="80"/>
      <c r="K76" s="57" t="str">
        <f t="shared" si="10"/>
        <v/>
      </c>
    </row>
    <row r="77" spans="1:12" x14ac:dyDescent="0.25">
      <c r="A77" s="42">
        <f t="shared" ref="A77:A82" si="11">+A76+1</f>
        <v>65</v>
      </c>
      <c r="B77" s="26"/>
      <c r="C77" s="19" t="s">
        <v>68</v>
      </c>
      <c r="D77" s="45">
        <v>218</v>
      </c>
      <c r="E77" s="43" t="s">
        <v>0</v>
      </c>
      <c r="F77" s="33">
        <v>120</v>
      </c>
      <c r="G77" s="33">
        <f t="shared" si="9"/>
        <v>26160</v>
      </c>
      <c r="H77" s="80"/>
      <c r="I77" s="57" t="str">
        <f t="shared" si="10"/>
        <v/>
      </c>
      <c r="J77" s="80"/>
      <c r="K77" s="57" t="str">
        <f t="shared" si="10"/>
        <v/>
      </c>
    </row>
    <row r="78" spans="1:12" x14ac:dyDescent="0.25">
      <c r="A78" s="42">
        <f t="shared" si="11"/>
        <v>66</v>
      </c>
      <c r="B78" s="26"/>
      <c r="C78" s="18" t="s">
        <v>62</v>
      </c>
      <c r="D78" s="45">
        <v>3</v>
      </c>
      <c r="E78" s="43" t="s">
        <v>2</v>
      </c>
      <c r="F78" s="33">
        <v>20000</v>
      </c>
      <c r="G78" s="33">
        <f t="shared" si="9"/>
        <v>60000</v>
      </c>
      <c r="H78" s="80"/>
      <c r="I78" s="57" t="str">
        <f t="shared" si="10"/>
        <v/>
      </c>
      <c r="J78" s="80"/>
      <c r="K78" s="57" t="str">
        <f t="shared" si="10"/>
        <v/>
      </c>
    </row>
    <row r="79" spans="1:12" x14ac:dyDescent="0.25">
      <c r="A79" s="42">
        <f t="shared" si="11"/>
        <v>67</v>
      </c>
      <c r="B79" s="26"/>
      <c r="C79" s="18" t="s">
        <v>284</v>
      </c>
      <c r="D79" s="45">
        <v>2</v>
      </c>
      <c r="E79" s="43" t="s">
        <v>2</v>
      </c>
      <c r="F79" s="33">
        <v>4000</v>
      </c>
      <c r="G79" s="33">
        <f t="shared" si="9"/>
        <v>8000</v>
      </c>
      <c r="H79" s="80"/>
      <c r="I79" s="57" t="str">
        <f t="shared" si="10"/>
        <v/>
      </c>
      <c r="J79" s="80"/>
      <c r="K79" s="57" t="str">
        <f t="shared" si="10"/>
        <v/>
      </c>
      <c r="L79" s="64"/>
    </row>
    <row r="80" spans="1:12" ht="30" x14ac:dyDescent="0.25">
      <c r="A80" s="42">
        <f t="shared" si="11"/>
        <v>68</v>
      </c>
      <c r="B80" s="26"/>
      <c r="C80" s="16" t="s">
        <v>231</v>
      </c>
      <c r="D80" s="45">
        <v>1</v>
      </c>
      <c r="E80" s="43" t="s">
        <v>1</v>
      </c>
      <c r="F80" s="33">
        <v>10000</v>
      </c>
      <c r="G80" s="33">
        <f t="shared" si="9"/>
        <v>10000</v>
      </c>
      <c r="H80" s="80"/>
      <c r="I80" s="57" t="str">
        <f t="shared" si="10"/>
        <v/>
      </c>
      <c r="J80" s="80"/>
      <c r="K80" s="57" t="str">
        <f t="shared" si="10"/>
        <v/>
      </c>
    </row>
    <row r="81" spans="1:12" x14ac:dyDescent="0.25">
      <c r="A81" s="42">
        <f t="shared" si="11"/>
        <v>69</v>
      </c>
      <c r="B81" s="26"/>
      <c r="C81" s="14" t="s">
        <v>59</v>
      </c>
      <c r="D81" s="45">
        <v>1</v>
      </c>
      <c r="E81" s="43" t="s">
        <v>1</v>
      </c>
      <c r="F81" s="33">
        <f>50*(D77)</f>
        <v>10900</v>
      </c>
      <c r="G81" s="33">
        <f t="shared" si="9"/>
        <v>10900</v>
      </c>
      <c r="H81" s="80"/>
      <c r="I81" s="57" t="str">
        <f t="shared" si="10"/>
        <v/>
      </c>
      <c r="J81" s="80"/>
      <c r="K81" s="57" t="str">
        <f t="shared" si="10"/>
        <v/>
      </c>
    </row>
    <row r="82" spans="1:12" ht="30" x14ac:dyDescent="0.25">
      <c r="A82" s="42">
        <f t="shared" si="11"/>
        <v>70</v>
      </c>
      <c r="B82" s="26"/>
      <c r="C82" s="18" t="s">
        <v>57</v>
      </c>
      <c r="D82" s="45">
        <v>1</v>
      </c>
      <c r="E82" s="43" t="s">
        <v>1</v>
      </c>
      <c r="F82" s="33">
        <f>15*(D77)</f>
        <v>3270</v>
      </c>
      <c r="G82" s="33">
        <f t="shared" si="9"/>
        <v>3270</v>
      </c>
      <c r="H82" s="80"/>
      <c r="I82" s="57" t="str">
        <f t="shared" si="10"/>
        <v/>
      </c>
      <c r="J82" s="80"/>
      <c r="K82" s="57" t="str">
        <f t="shared" si="10"/>
        <v/>
      </c>
    </row>
    <row r="83" spans="1:12" x14ac:dyDescent="0.25">
      <c r="A83" s="89" t="s">
        <v>267</v>
      </c>
      <c r="B83" s="90"/>
      <c r="C83" s="90"/>
      <c r="D83" s="90"/>
      <c r="E83" s="90"/>
      <c r="F83" s="91"/>
      <c r="G83" s="39">
        <f>SUM(G76:G82)</f>
        <v>143330</v>
      </c>
      <c r="H83" s="36"/>
      <c r="I83" s="36" t="str">
        <f>IF(H6&lt;&gt;"",SUM(I76:I82),"")</f>
        <v/>
      </c>
      <c r="J83" s="36"/>
      <c r="K83" s="36" t="str">
        <f>IF(J6&lt;&gt;"",SUM(K76:K82),"")</f>
        <v/>
      </c>
    </row>
    <row r="84" spans="1:12" x14ac:dyDescent="0.25">
      <c r="A84" s="86" t="s">
        <v>280</v>
      </c>
      <c r="B84" s="87"/>
      <c r="C84" s="87"/>
      <c r="D84" s="68">
        <v>0.1</v>
      </c>
      <c r="E84" s="67"/>
      <c r="F84" s="37">
        <v>0.1</v>
      </c>
      <c r="G84" s="38">
        <f>G83*0.1</f>
        <v>14333</v>
      </c>
      <c r="H84" s="37"/>
      <c r="I84" s="57" t="str">
        <f>IF(I83&lt;&gt;"",SUM($D84*I83),"")</f>
        <v/>
      </c>
      <c r="J84" s="57"/>
      <c r="K84" s="57" t="str">
        <f>IF(K83&lt;&gt;"",SUM($D84*K83),"")</f>
        <v/>
      </c>
    </row>
    <row r="85" spans="1:12" x14ac:dyDescent="0.25">
      <c r="A85" s="92" t="s">
        <v>269</v>
      </c>
      <c r="B85" s="93"/>
      <c r="C85" s="93"/>
      <c r="D85" s="93"/>
      <c r="E85" s="93"/>
      <c r="F85" s="94"/>
      <c r="G85" s="36">
        <f>G84+G83</f>
        <v>157663</v>
      </c>
      <c r="H85" s="36"/>
      <c r="I85" s="36" t="str">
        <f>IF(H6&lt;&gt;"",SUM(+I83+I84),"")</f>
        <v/>
      </c>
      <c r="J85" s="36"/>
      <c r="K85" s="36" t="str">
        <f>IF(J6&lt;&gt;"",SUM(+K83+K84),"")</f>
        <v/>
      </c>
    </row>
    <row r="86" spans="1:12" x14ac:dyDescent="0.25">
      <c r="A86" s="110" t="s">
        <v>238</v>
      </c>
      <c r="B86" s="111"/>
      <c r="C86" s="111"/>
      <c r="D86" s="111"/>
      <c r="E86" s="111"/>
      <c r="F86" s="111"/>
      <c r="G86" s="112"/>
      <c r="H86" s="56"/>
      <c r="I86" s="56"/>
      <c r="J86" s="56"/>
      <c r="K86" s="56"/>
    </row>
    <row r="87" spans="1:12" x14ac:dyDescent="0.25">
      <c r="A87" s="42">
        <v>71</v>
      </c>
      <c r="B87" s="42"/>
      <c r="C87" s="18" t="s">
        <v>227</v>
      </c>
      <c r="D87" s="45">
        <v>1</v>
      </c>
      <c r="E87" s="43" t="s">
        <v>1</v>
      </c>
      <c r="F87" s="33">
        <v>25000</v>
      </c>
      <c r="G87" s="33">
        <f t="shared" ref="G87:G94" si="12">D87*F87</f>
        <v>25000</v>
      </c>
      <c r="H87" s="80"/>
      <c r="I87" s="57" t="str">
        <f t="shared" ref="I87:K94" si="13">IF(H87&lt;&gt;"",($D87*H87),"")</f>
        <v/>
      </c>
      <c r="J87" s="80"/>
      <c r="K87" s="57" t="str">
        <f t="shared" si="13"/>
        <v/>
      </c>
    </row>
    <row r="88" spans="1:12" x14ac:dyDescent="0.25">
      <c r="A88" s="42">
        <f t="shared" ref="A88:A94" si="14">+A87+1</f>
        <v>72</v>
      </c>
      <c r="B88" s="42"/>
      <c r="C88" s="18" t="s">
        <v>64</v>
      </c>
      <c r="D88" s="45">
        <v>458</v>
      </c>
      <c r="E88" s="43" t="s">
        <v>0</v>
      </c>
      <c r="F88" s="33">
        <v>325</v>
      </c>
      <c r="G88" s="33">
        <f t="shared" si="12"/>
        <v>148850</v>
      </c>
      <c r="H88" s="80"/>
      <c r="I88" s="57" t="str">
        <f t="shared" si="13"/>
        <v/>
      </c>
      <c r="J88" s="80"/>
      <c r="K88" s="57" t="str">
        <f t="shared" si="13"/>
        <v/>
      </c>
    </row>
    <row r="89" spans="1:12" x14ac:dyDescent="0.25">
      <c r="A89" s="42">
        <f t="shared" si="14"/>
        <v>73</v>
      </c>
      <c r="B89" s="42"/>
      <c r="C89" s="18" t="s">
        <v>54</v>
      </c>
      <c r="D89" s="45">
        <v>3</v>
      </c>
      <c r="E89" s="43" t="s">
        <v>2</v>
      </c>
      <c r="F89" s="33">
        <v>35000</v>
      </c>
      <c r="G89" s="33">
        <f t="shared" si="12"/>
        <v>105000</v>
      </c>
      <c r="H89" s="80"/>
      <c r="I89" s="57" t="str">
        <f t="shared" si="13"/>
        <v/>
      </c>
      <c r="J89" s="80"/>
      <c r="K89" s="57" t="str">
        <f t="shared" si="13"/>
        <v/>
      </c>
    </row>
    <row r="90" spans="1:12" x14ac:dyDescent="0.25">
      <c r="A90" s="42">
        <f t="shared" si="14"/>
        <v>74</v>
      </c>
      <c r="B90" s="42"/>
      <c r="C90" s="18" t="s">
        <v>284</v>
      </c>
      <c r="D90" s="45">
        <v>1</v>
      </c>
      <c r="E90" s="43" t="s">
        <v>2</v>
      </c>
      <c r="F90" s="33">
        <v>4000</v>
      </c>
      <c r="G90" s="33">
        <f t="shared" si="12"/>
        <v>4000</v>
      </c>
      <c r="H90" s="80"/>
      <c r="I90" s="57" t="str">
        <f t="shared" si="13"/>
        <v/>
      </c>
      <c r="J90" s="80"/>
      <c r="K90" s="57" t="str">
        <f t="shared" si="13"/>
        <v/>
      </c>
      <c r="L90" s="64"/>
    </row>
    <row r="91" spans="1:12" x14ac:dyDescent="0.25">
      <c r="A91" s="42">
        <f t="shared" si="14"/>
        <v>75</v>
      </c>
      <c r="B91" s="42"/>
      <c r="C91" s="19" t="s">
        <v>206</v>
      </c>
      <c r="D91" s="45">
        <v>1</v>
      </c>
      <c r="E91" s="43" t="s">
        <v>2</v>
      </c>
      <c r="F91" s="33">
        <v>10000</v>
      </c>
      <c r="G91" s="33">
        <f t="shared" si="12"/>
        <v>10000</v>
      </c>
      <c r="H91" s="80"/>
      <c r="I91" s="57" t="str">
        <f t="shared" si="13"/>
        <v/>
      </c>
      <c r="J91" s="80"/>
      <c r="K91" s="57" t="str">
        <f t="shared" si="13"/>
        <v/>
      </c>
    </row>
    <row r="92" spans="1:12" ht="30" x14ac:dyDescent="0.25">
      <c r="A92" s="42">
        <f t="shared" si="14"/>
        <v>76</v>
      </c>
      <c r="B92" s="42"/>
      <c r="C92" s="16" t="s">
        <v>231</v>
      </c>
      <c r="D92" s="45">
        <v>1</v>
      </c>
      <c r="E92" s="43" t="s">
        <v>1</v>
      </c>
      <c r="F92" s="33">
        <v>25000</v>
      </c>
      <c r="G92" s="33">
        <f t="shared" si="12"/>
        <v>25000</v>
      </c>
      <c r="H92" s="80"/>
      <c r="I92" s="57" t="str">
        <f t="shared" si="13"/>
        <v/>
      </c>
      <c r="J92" s="80"/>
      <c r="K92" s="57" t="str">
        <f t="shared" si="13"/>
        <v/>
      </c>
    </row>
    <row r="93" spans="1:12" x14ac:dyDescent="0.25">
      <c r="A93" s="42">
        <f t="shared" si="14"/>
        <v>77</v>
      </c>
      <c r="B93" s="42"/>
      <c r="C93" s="18" t="s">
        <v>67</v>
      </c>
      <c r="D93" s="45">
        <v>1</v>
      </c>
      <c r="E93" s="43" t="s">
        <v>1</v>
      </c>
      <c r="F93" s="33">
        <f>50*D88</f>
        <v>22900</v>
      </c>
      <c r="G93" s="33">
        <f t="shared" si="12"/>
        <v>22900</v>
      </c>
      <c r="H93" s="80"/>
      <c r="I93" s="57" t="str">
        <f t="shared" si="13"/>
        <v/>
      </c>
      <c r="J93" s="80"/>
      <c r="K93" s="57" t="str">
        <f t="shared" si="13"/>
        <v/>
      </c>
    </row>
    <row r="94" spans="1:12" x14ac:dyDescent="0.25">
      <c r="A94" s="42">
        <f t="shared" si="14"/>
        <v>78</v>
      </c>
      <c r="B94" s="42"/>
      <c r="C94" s="19" t="s">
        <v>66</v>
      </c>
      <c r="D94" s="45">
        <v>1</v>
      </c>
      <c r="E94" s="43" t="s">
        <v>1</v>
      </c>
      <c r="F94" s="33">
        <f>15*D88</f>
        <v>6870</v>
      </c>
      <c r="G94" s="33">
        <f t="shared" si="12"/>
        <v>6870</v>
      </c>
      <c r="H94" s="80"/>
      <c r="I94" s="57" t="str">
        <f t="shared" si="13"/>
        <v/>
      </c>
      <c r="J94" s="80"/>
      <c r="K94" s="57" t="str">
        <f t="shared" si="13"/>
        <v/>
      </c>
    </row>
    <row r="95" spans="1:12" x14ac:dyDescent="0.25">
      <c r="A95" s="89" t="s">
        <v>268</v>
      </c>
      <c r="B95" s="90"/>
      <c r="C95" s="90"/>
      <c r="D95" s="90"/>
      <c r="E95" s="90"/>
      <c r="F95" s="91"/>
      <c r="G95" s="39">
        <f>SUM(G87:G94)</f>
        <v>347620</v>
      </c>
      <c r="H95" s="36"/>
      <c r="I95" s="36" t="str">
        <f>IF(H6&lt;&gt;"",SUM(I87:I94),"")</f>
        <v/>
      </c>
      <c r="J95" s="36"/>
      <c r="K95" s="36" t="str">
        <f>IF(J6&lt;&gt;"",SUM(K87:K94),"")</f>
        <v/>
      </c>
    </row>
    <row r="96" spans="1:12" x14ac:dyDescent="0.25">
      <c r="A96" s="86" t="s">
        <v>271</v>
      </c>
      <c r="B96" s="87"/>
      <c r="C96" s="129"/>
      <c r="D96" s="68">
        <v>0.1</v>
      </c>
      <c r="E96" s="67"/>
      <c r="F96" s="37">
        <v>0.1</v>
      </c>
      <c r="G96" s="38">
        <f>G95*0.1</f>
        <v>34762</v>
      </c>
      <c r="H96" s="37"/>
      <c r="I96" s="57" t="str">
        <f>IF(I95&lt;&gt;"",SUM($D96*I95),"")</f>
        <v/>
      </c>
      <c r="J96" s="57"/>
      <c r="K96" s="57" t="str">
        <f>IF(K95&lt;&gt;"",SUM($D96*K95),"")</f>
        <v/>
      </c>
    </row>
    <row r="97" spans="1:11" x14ac:dyDescent="0.25">
      <c r="A97" s="92" t="s">
        <v>272</v>
      </c>
      <c r="B97" s="93"/>
      <c r="C97" s="93"/>
      <c r="D97" s="93"/>
      <c r="E97" s="93"/>
      <c r="F97" s="94"/>
      <c r="G97" s="36">
        <f>G96+G95</f>
        <v>382382</v>
      </c>
      <c r="H97" s="36"/>
      <c r="I97" s="36" t="str">
        <f>IF(H6&lt;&gt;"",SUM(+I95+I96),"")</f>
        <v/>
      </c>
      <c r="J97" s="36"/>
      <c r="K97" s="36" t="str">
        <f>IF(J6&lt;&gt;"",SUM(+K95+K96),"")</f>
        <v/>
      </c>
    </row>
    <row r="98" spans="1:11" x14ac:dyDescent="0.25">
      <c r="A98" s="95" t="s">
        <v>273</v>
      </c>
      <c r="B98" s="96"/>
      <c r="C98" s="96"/>
      <c r="D98" s="96"/>
      <c r="E98" s="96"/>
      <c r="F98" s="97"/>
      <c r="G98" s="51">
        <f>G97+G85+G74</f>
        <v>2102418.5049999999</v>
      </c>
      <c r="H98" s="51"/>
      <c r="I98" s="51" t="str">
        <f>IF(H6&lt;&gt;"",SUM(I97+I85+I74),"")</f>
        <v/>
      </c>
      <c r="J98" s="51"/>
      <c r="K98" s="51" t="str">
        <f>IF(J6&lt;&gt;"",SUM(K97+K85+K74),"")</f>
        <v/>
      </c>
    </row>
    <row r="100" spans="1:11" x14ac:dyDescent="0.25">
      <c r="A100" s="88" t="s">
        <v>276</v>
      </c>
      <c r="B100" s="88"/>
      <c r="C100" s="88"/>
    </row>
    <row r="101" spans="1:11" ht="15.75" x14ac:dyDescent="0.25">
      <c r="A101" s="66"/>
      <c r="B101" s="66"/>
      <c r="C101" s="66"/>
    </row>
    <row r="102" spans="1:11" ht="15.75" x14ac:dyDescent="0.25">
      <c r="A102" s="66"/>
      <c r="B102" s="66"/>
      <c r="C102" s="66"/>
    </row>
    <row r="103" spans="1:11" x14ac:dyDescent="0.25">
      <c r="A103" s="88" t="s">
        <v>277</v>
      </c>
      <c r="B103" s="88"/>
      <c r="C103" s="88"/>
    </row>
  </sheetData>
  <sheetProtection algorithmName="SHA-512" hashValue="Pg4oRI0rgqvrsCnz7rTN8WXceDGEPrJSTw4+fhigmh8ZreIIMxkQFuRIDTq+QFv2IO0m9WMtf+TvtLTojXJKag==" saltValue="cdlR79WgxNVx0qTslGsgNQ==" spinCount="100000" sheet="1" objects="1" scenarios="1" selectLockedCells="1"/>
  <mergeCells count="23">
    <mergeCell ref="A103:C103"/>
    <mergeCell ref="A95:F95"/>
    <mergeCell ref="A97:F97"/>
    <mergeCell ref="A98:F98"/>
    <mergeCell ref="A4:E4"/>
    <mergeCell ref="A61:F61"/>
    <mergeCell ref="A71:F71"/>
    <mergeCell ref="A72:F72"/>
    <mergeCell ref="A86:G86"/>
    <mergeCell ref="A74:F74"/>
    <mergeCell ref="A83:F83"/>
    <mergeCell ref="A85:F85"/>
    <mergeCell ref="A5:G5"/>
    <mergeCell ref="A62:G62"/>
    <mergeCell ref="A75:G75"/>
    <mergeCell ref="A96:C96"/>
    <mergeCell ref="A84:C84"/>
    <mergeCell ref="A73:C73"/>
    <mergeCell ref="H1:K2"/>
    <mergeCell ref="A100:C100"/>
    <mergeCell ref="F1:G2"/>
    <mergeCell ref="A1:E1"/>
    <mergeCell ref="A2:E2"/>
  </mergeCells>
  <printOptions horizontalCentered="1"/>
  <pageMargins left="0.7" right="0.7" top="0.75" bottom="0.75" header="0.3" footer="0.3"/>
  <pageSetup scale="55" fitToHeight="0" orientation="portrait" r:id="rId1"/>
  <rowBreaks count="1" manualBreakCount="1"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MetaData</vt:lpstr>
      <vt:lpstr>PHASE 1</vt:lpstr>
      <vt:lpstr>PHASE 2</vt:lpstr>
      <vt:lpstr>'PHASE 1'!Print_Area</vt:lpstr>
      <vt:lpstr>'PHASE 2'!Print_Area</vt:lpstr>
      <vt:lpstr>'PHASE 1'!Print_Titles</vt:lpstr>
      <vt:lpstr>'PHASE 2'!Print_Titles</vt:lpstr>
    </vt:vector>
  </TitlesOfParts>
  <Company>Stantec Consulting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Conerly, Melanie</dc:creator>
  <cp:lastModifiedBy>Dave Janney</cp:lastModifiedBy>
  <cp:lastPrinted>2022-06-30T11:33:31Z</cp:lastPrinted>
  <dcterms:created xsi:type="dcterms:W3CDTF">2014-10-07T14:55:14Z</dcterms:created>
  <dcterms:modified xsi:type="dcterms:W3CDTF">2022-08-04T18:35:12Z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