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3\23-TA004831SAM IFBC Satellite Lift Sta R&amp;R 2023 Group 2\Solicitation Documents\Solicitation Drafts &amp; Revisions\"/>
    </mc:Choice>
  </mc:AlternateContent>
  <xr:revisionPtr revIDLastSave="0" documentId="13_ncr:1_{F1CA7E18-FADC-44C4-B299-C5E3748FD028}" xr6:coauthVersionLast="47" xr6:coauthVersionMax="47" xr10:uidLastSave="{00000000-0000-0000-0000-000000000000}"/>
  <bookViews>
    <workbookView xWindow="28680" yWindow="-120" windowWidth="29040" windowHeight="17640" tabRatio="882" firstSheet="1" activeTab="1" xr2:uid="{00000000-000D-0000-FFFF-FFFF00000000}"/>
  </bookViews>
  <sheets>
    <sheet name="OVERALL ESTIMATE" sheetId="30" state="hidden" r:id="rId1"/>
    <sheet name="Bay Drive, RTU 102" sheetId="50" r:id="rId2"/>
    <sheet name="Cortez Plaza 5, RTU 423" sheetId="49" r:id="rId3"/>
    <sheet name="Cortez Plaza 2, RTU 420" sheetId="44" r:id="rId4"/>
    <sheet name="Victoria SQ, RTU 111" sheetId="51" r:id="rId5"/>
    <sheet name="Combined" sheetId="52" r:id="rId6"/>
  </sheets>
  <definedNames>
    <definedName name="_xlnm.Print_Area" localSheetId="1">'Bay Drive, RTU 102'!$A$1:$H$152</definedName>
    <definedName name="_xlnm.Print_Area" localSheetId="5">Combined!$A$1:$J$17</definedName>
    <definedName name="_xlnm.Print_Area" localSheetId="3">'Cortez Plaza 2, RTU 420'!$A$1:$H$144</definedName>
    <definedName name="_xlnm.Print_Area" localSheetId="2">'Cortez Plaza 5, RTU 423'!$A$1:$H$143</definedName>
    <definedName name="_xlnm.Print_Area" localSheetId="0">'OVERALL ESTIMATE'!$B$1:$H$81</definedName>
    <definedName name="_xlnm.Print_Area" localSheetId="4">'Victoria SQ, RTU 111'!$A$1:$H$148</definedName>
    <definedName name="_xlnm.Print_Area">#REF!</definedName>
    <definedName name="Print_Area2" localSheetId="3">#REF!</definedName>
    <definedName name="Print_Area2" localSheetId="2">#REF!</definedName>
    <definedName name="Print_Area2" localSheetId="4">#REF!</definedName>
    <definedName name="Print_Area2">#REF!</definedName>
    <definedName name="Print_Area3" localSheetId="3">#REF!</definedName>
    <definedName name="Print_Area3" localSheetId="2">#REF!</definedName>
    <definedName name="Print_Area3" localSheetId="4">#REF!</definedName>
    <definedName name="Print_Area3">#REF!</definedName>
    <definedName name="_xlnm.Print_Titles" localSheetId="1">'Bay Drive, RTU 102'!$11:$12</definedName>
    <definedName name="_xlnm.Print_Titles" localSheetId="3">'Cortez Plaza 2, RTU 420'!$11:$12</definedName>
    <definedName name="_xlnm.Print_Titles" localSheetId="2">'Cortez Plaza 5, RTU 423'!$11:$12</definedName>
    <definedName name="_xlnm.Print_Titles" localSheetId="4">'Victoria SQ, RTU 111'!$11:$12</definedName>
    <definedName name="Second_Print_Area" localSheetId="3">#REF!</definedName>
    <definedName name="Second_Print_Area" localSheetId="2">#REF!</definedName>
    <definedName name="Second_Print_Area" localSheetId="4">#REF!</definedName>
    <definedName name="Second_Print_Area">#REF!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3" i="51" l="1"/>
  <c r="H74" i="51"/>
  <c r="H15" i="51"/>
  <c r="H16" i="51"/>
  <c r="H17" i="51"/>
  <c r="H18" i="51"/>
  <c r="H22" i="51"/>
  <c r="H23" i="51"/>
  <c r="H25" i="51"/>
  <c r="H26" i="51"/>
  <c r="H27" i="51"/>
  <c r="H29" i="51"/>
  <c r="H31" i="51"/>
  <c r="H32" i="51"/>
  <c r="H33" i="51"/>
  <c r="H34" i="51"/>
  <c r="H37" i="51"/>
  <c r="H38" i="51"/>
  <c r="H39" i="51"/>
  <c r="H42" i="51"/>
  <c r="H46" i="51"/>
  <c r="H47" i="51"/>
  <c r="H48" i="51"/>
  <c r="H49" i="51"/>
  <c r="H50" i="51"/>
  <c r="H51" i="51"/>
  <c r="H52" i="51"/>
  <c r="H53" i="51"/>
  <c r="H55" i="51"/>
  <c r="H56" i="51"/>
  <c r="H57" i="51"/>
  <c r="H58" i="51"/>
  <c r="H59" i="51"/>
  <c r="H60" i="51"/>
  <c r="H61" i="51"/>
  <c r="L57" i="30" s="1"/>
  <c r="H62" i="51"/>
  <c r="H63" i="51"/>
  <c r="H65" i="51"/>
  <c r="H66" i="51"/>
  <c r="H67" i="51"/>
  <c r="H68" i="51"/>
  <c r="H69" i="51"/>
  <c r="H70" i="51"/>
  <c r="H71" i="51"/>
  <c r="H72" i="51"/>
  <c r="H75" i="51"/>
  <c r="H14" i="51"/>
  <c r="H15" i="44"/>
  <c r="H16" i="44"/>
  <c r="H17" i="44"/>
  <c r="H18" i="44"/>
  <c r="H20" i="44"/>
  <c r="H22" i="44"/>
  <c r="H23" i="44"/>
  <c r="H25" i="44"/>
  <c r="H26" i="44"/>
  <c r="H27" i="44"/>
  <c r="H31" i="44"/>
  <c r="H32" i="44"/>
  <c r="H33" i="44"/>
  <c r="H34" i="44"/>
  <c r="H36" i="44"/>
  <c r="H38" i="44"/>
  <c r="H39" i="44"/>
  <c r="H42" i="44"/>
  <c r="H46" i="44"/>
  <c r="H47" i="44"/>
  <c r="H48" i="44"/>
  <c r="H49" i="44"/>
  <c r="H50" i="44"/>
  <c r="H51" i="44"/>
  <c r="H52" i="44"/>
  <c r="H54" i="44"/>
  <c r="H56" i="44"/>
  <c r="H57" i="44"/>
  <c r="H58" i="44"/>
  <c r="H59" i="44"/>
  <c r="M57" i="30"/>
  <c r="H62" i="44"/>
  <c r="H63" i="44"/>
  <c r="H65" i="44"/>
  <c r="H66" i="44"/>
  <c r="H67" i="44"/>
  <c r="H68" i="44"/>
  <c r="H69" i="44"/>
  <c r="H70" i="44"/>
  <c r="H71" i="44"/>
  <c r="H74" i="44"/>
  <c r="H75" i="44"/>
  <c r="H76" i="44"/>
  <c r="H14" i="44"/>
  <c r="H15" i="49"/>
  <c r="H16" i="49"/>
  <c r="H17" i="49"/>
  <c r="H18" i="49"/>
  <c r="H20" i="49"/>
  <c r="H22" i="49"/>
  <c r="H23" i="49"/>
  <c r="H25" i="49"/>
  <c r="H26" i="49"/>
  <c r="H27" i="49"/>
  <c r="H30" i="49"/>
  <c r="H31" i="49"/>
  <c r="H32" i="49"/>
  <c r="H43" i="49"/>
  <c r="H44" i="49"/>
  <c r="H45" i="49"/>
  <c r="H46" i="49"/>
  <c r="H50" i="49"/>
  <c r="H51" i="49"/>
  <c r="H57" i="49"/>
  <c r="H58" i="49"/>
  <c r="H59" i="49"/>
  <c r="H62" i="49"/>
  <c r="H63" i="49"/>
  <c r="H65" i="49"/>
  <c r="H66" i="49"/>
  <c r="H67" i="49"/>
  <c r="H68" i="49"/>
  <c r="H69" i="49"/>
  <c r="H71" i="49"/>
  <c r="H73" i="49"/>
  <c r="H14" i="49"/>
  <c r="H71" i="50"/>
  <c r="H69" i="50"/>
  <c r="H68" i="50"/>
  <c r="H66" i="50"/>
  <c r="H65" i="50"/>
  <c r="H63" i="50"/>
  <c r="H62" i="50"/>
  <c r="H61" i="50"/>
  <c r="H60" i="50"/>
  <c r="H59" i="50"/>
  <c r="H58" i="50"/>
  <c r="H57" i="50"/>
  <c r="H56" i="50"/>
  <c r="H55" i="50"/>
  <c r="H53" i="50"/>
  <c r="H52" i="50"/>
  <c r="H51" i="50"/>
  <c r="H50" i="50"/>
  <c r="H49" i="50"/>
  <c r="H48" i="50"/>
  <c r="H47" i="50"/>
  <c r="H46" i="50"/>
  <c r="H42" i="50"/>
  <c r="H41" i="50"/>
  <c r="H40" i="50"/>
  <c r="H39" i="50"/>
  <c r="H38" i="50"/>
  <c r="H37" i="50"/>
  <c r="H34" i="50"/>
  <c r="H33" i="50"/>
  <c r="H32" i="50"/>
  <c r="H31" i="50"/>
  <c r="H28" i="50"/>
  <c r="H27" i="50"/>
  <c r="H26" i="50"/>
  <c r="H25" i="50"/>
  <c r="H23" i="50"/>
  <c r="H22" i="50"/>
  <c r="H18" i="50"/>
  <c r="H17" i="50"/>
  <c r="H16" i="50"/>
  <c r="H15" i="50"/>
  <c r="H14" i="50"/>
  <c r="L80" i="49"/>
  <c r="M80" i="49"/>
  <c r="K57" i="30"/>
  <c r="N57" i="30"/>
  <c r="N80" i="49" l="1"/>
  <c r="N81" i="49" s="1"/>
  <c r="O80" i="49"/>
  <c r="K73" i="30"/>
  <c r="L73" i="30"/>
  <c r="M73" i="30"/>
  <c r="N73" i="30"/>
  <c r="L56" i="30" l="1"/>
  <c r="B11" i="30"/>
  <c r="B12" i="30" s="1"/>
  <c r="B13" i="30" s="1"/>
  <c r="B14" i="30" s="1"/>
  <c r="B15" i="30" s="1"/>
  <c r="B16" i="30" s="1"/>
  <c r="N70" i="30"/>
  <c r="N50" i="30"/>
  <c r="M41" i="30"/>
  <c r="M40" i="30"/>
  <c r="L41" i="30"/>
  <c r="L40" i="30"/>
  <c r="K41" i="30"/>
  <c r="K40" i="30"/>
  <c r="N37" i="30"/>
  <c r="N33" i="30"/>
  <c r="M68" i="30"/>
  <c r="M39" i="30"/>
  <c r="K68" i="30"/>
  <c r="L39" i="30"/>
  <c r="K38" i="30"/>
  <c r="K37" i="30"/>
  <c r="K36" i="30"/>
  <c r="K35" i="30"/>
  <c r="K34" i="30"/>
  <c r="K33" i="30"/>
  <c r="K32" i="30"/>
  <c r="K39" i="30"/>
  <c r="M81" i="50"/>
  <c r="L81" i="50"/>
  <c r="M90" i="44"/>
  <c r="B17" i="30" l="1"/>
  <c r="B18" i="30" s="1"/>
  <c r="B19" i="30" l="1"/>
  <c r="B20" i="30" s="1"/>
  <c r="B21" i="30" s="1"/>
  <c r="B22" i="30" l="1"/>
  <c r="B23" i="30" s="1"/>
  <c r="B24" i="30" s="1"/>
  <c r="B25" i="30" s="1"/>
  <c r="B26" i="30" s="1"/>
  <c r="B27" i="30" s="1"/>
  <c r="B28" i="30" s="1"/>
  <c r="H136" i="51"/>
  <c r="H135" i="51"/>
  <c r="H134" i="51"/>
  <c r="H133" i="51"/>
  <c r="H132" i="51"/>
  <c r="H131" i="51"/>
  <c r="H130" i="51"/>
  <c r="H129" i="51"/>
  <c r="H128" i="51"/>
  <c r="H127" i="51"/>
  <c r="H126" i="51"/>
  <c r="H125" i="51"/>
  <c r="H123" i="51"/>
  <c r="H122" i="51"/>
  <c r="H121" i="51"/>
  <c r="H120" i="51"/>
  <c r="H119" i="51"/>
  <c r="H118" i="51"/>
  <c r="H117" i="51"/>
  <c r="H116" i="51"/>
  <c r="H113" i="51"/>
  <c r="H112" i="51"/>
  <c r="H111" i="51"/>
  <c r="H110" i="51"/>
  <c r="B110" i="51"/>
  <c r="B111" i="51" s="1"/>
  <c r="B112" i="51" s="1"/>
  <c r="B113" i="51" s="1"/>
  <c r="B116" i="51" s="1"/>
  <c r="B117" i="51" s="1"/>
  <c r="B118" i="51" s="1"/>
  <c r="B119" i="51" s="1"/>
  <c r="B120" i="51" s="1"/>
  <c r="B121" i="51" s="1"/>
  <c r="B122" i="51" s="1"/>
  <c r="B123" i="51" s="1"/>
  <c r="B124" i="51" s="1"/>
  <c r="F98" i="51"/>
  <c r="F93" i="51"/>
  <c r="F27" i="51" s="1"/>
  <c r="F92" i="51"/>
  <c r="H88" i="51"/>
  <c r="F26" i="51" s="1"/>
  <c r="M79" i="51"/>
  <c r="L79" i="51"/>
  <c r="L72" i="30"/>
  <c r="L71" i="30"/>
  <c r="L70" i="30"/>
  <c r="L69" i="30"/>
  <c r="L68" i="30"/>
  <c r="L66" i="30"/>
  <c r="L65" i="30"/>
  <c r="L64" i="30"/>
  <c r="L63" i="30"/>
  <c r="L62" i="30"/>
  <c r="L61" i="30"/>
  <c r="L59" i="30"/>
  <c r="L58" i="30"/>
  <c r="L55" i="30"/>
  <c r="L54" i="30"/>
  <c r="L53" i="30"/>
  <c r="L52" i="30"/>
  <c r="L51" i="30"/>
  <c r="L50" i="30"/>
  <c r="L49" i="30"/>
  <c r="L48" i="30"/>
  <c r="L47" i="30"/>
  <c r="L46" i="30"/>
  <c r="F49" i="51"/>
  <c r="L44" i="30"/>
  <c r="F47" i="51"/>
  <c r="L42" i="30"/>
  <c r="L38" i="30"/>
  <c r="L37" i="30"/>
  <c r="L36" i="30"/>
  <c r="L35" i="30"/>
  <c r="L34" i="30"/>
  <c r="L33" i="30"/>
  <c r="L32" i="30"/>
  <c r="F34" i="51"/>
  <c r="F33" i="51"/>
  <c r="L28" i="30"/>
  <c r="L27" i="30"/>
  <c r="L26" i="30"/>
  <c r="F29" i="51"/>
  <c r="L24" i="30"/>
  <c r="L21" i="30"/>
  <c r="L19" i="30"/>
  <c r="L18" i="30"/>
  <c r="F17" i="51"/>
  <c r="F16" i="51"/>
  <c r="B15" i="51"/>
  <c r="B16" i="51" s="1"/>
  <c r="B29" i="30" l="1"/>
  <c r="B30" i="30" s="1"/>
  <c r="B31" i="30" s="1"/>
  <c r="L13" i="30"/>
  <c r="F14" i="51"/>
  <c r="F71" i="51" s="1"/>
  <c r="L67" i="30" s="1"/>
  <c r="L16" i="30"/>
  <c r="L43" i="30"/>
  <c r="L12" i="30"/>
  <c r="F18" i="51"/>
  <c r="L14" i="30" s="1"/>
  <c r="L23" i="30"/>
  <c r="F15" i="51"/>
  <c r="L11" i="30" s="1"/>
  <c r="N79" i="51"/>
  <c r="N80" i="51" s="1"/>
  <c r="L22" i="30"/>
  <c r="L30" i="30"/>
  <c r="F94" i="51"/>
  <c r="L29" i="30"/>
  <c r="O79" i="51"/>
  <c r="L25" i="30"/>
  <c r="L45" i="30"/>
  <c r="B133" i="51"/>
  <c r="B134" i="51" s="1"/>
  <c r="B135" i="51" s="1"/>
  <c r="B136" i="51" s="1"/>
  <c r="B125" i="51"/>
  <c r="B126" i="51" s="1"/>
  <c r="B127" i="51" s="1"/>
  <c r="B128" i="51" s="1"/>
  <c r="B129" i="51" s="1"/>
  <c r="B130" i="51" s="1"/>
  <c r="B131" i="51" s="1"/>
  <c r="B132" i="51" s="1"/>
  <c r="B17" i="51"/>
  <c r="B18" i="51" s="1"/>
  <c r="B19" i="51" s="1"/>
  <c r="B20" i="51" s="1"/>
  <c r="L10" i="30"/>
  <c r="B32" i="30" l="1"/>
  <c r="B33" i="30" s="1"/>
  <c r="B34" i="30" s="1"/>
  <c r="B35" i="30" s="1"/>
  <c r="B42" i="30"/>
  <c r="B43" i="30" s="1"/>
  <c r="L74" i="30"/>
  <c r="B21" i="51"/>
  <c r="B22" i="51" s="1"/>
  <c r="B45" i="30" l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44" i="30"/>
  <c r="B36" i="30"/>
  <c r="B37" i="30" s="1"/>
  <c r="B38" i="30" s="1"/>
  <c r="B39" i="30" s="1"/>
  <c r="L75" i="30"/>
  <c r="L76" i="30"/>
  <c r="B23" i="51"/>
  <c r="B24" i="51" s="1"/>
  <c r="B25" i="51" s="1"/>
  <c r="B58" i="30" l="1"/>
  <c r="B59" i="30" s="1"/>
  <c r="B60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40" i="30"/>
  <c r="B41" i="30" s="1"/>
  <c r="L77" i="30"/>
  <c r="B26" i="51"/>
  <c r="B27" i="51" s="1"/>
  <c r="B28" i="51" s="1"/>
  <c r="B29" i="51" s="1"/>
  <c r="B30" i="51" s="1"/>
  <c r="B31" i="51" s="1"/>
  <c r="B32" i="51" s="1"/>
  <c r="B61" i="30" l="1"/>
  <c r="B62" i="30" s="1"/>
  <c r="B33" i="51"/>
  <c r="B34" i="51" s="1"/>
  <c r="B35" i="51" s="1"/>
  <c r="B36" i="51" l="1"/>
  <c r="B37" i="51" s="1"/>
  <c r="B38" i="51" s="1"/>
  <c r="B39" i="51" s="1"/>
  <c r="B46" i="51"/>
  <c r="B47" i="51" s="1"/>
  <c r="B48" i="51" l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40" i="51"/>
  <c r="B41" i="51" s="1"/>
  <c r="B42" i="51" s="1"/>
  <c r="B43" i="51" s="1"/>
  <c r="B59" i="51" l="1"/>
  <c r="B60" i="51" s="1"/>
  <c r="B61" i="51" s="1"/>
  <c r="B62" i="51"/>
  <c r="B63" i="51" s="1"/>
  <c r="B64" i="51" s="1"/>
  <c r="B65" i="51" s="1"/>
  <c r="B66" i="51" s="1"/>
  <c r="B67" i="51"/>
  <c r="B68" i="51" s="1"/>
  <c r="B44" i="51"/>
  <c r="B45" i="51" s="1"/>
  <c r="B69" i="51"/>
  <c r="B70" i="51" s="1"/>
  <c r="B71" i="51" s="1"/>
  <c r="B72" i="51" s="1"/>
  <c r="B73" i="51" s="1"/>
  <c r="B74" i="51" s="1"/>
  <c r="B75" i="51" l="1"/>
  <c r="B76" i="51" s="1"/>
  <c r="B79" i="51" s="1"/>
  <c r="B80" i="51" s="1"/>
  <c r="O81" i="50"/>
  <c r="H136" i="50"/>
  <c r="H135" i="50"/>
  <c r="H134" i="50"/>
  <c r="H133" i="50"/>
  <c r="H132" i="50"/>
  <c r="H131" i="50"/>
  <c r="H130" i="50"/>
  <c r="H129" i="50"/>
  <c r="H128" i="50"/>
  <c r="H127" i="50"/>
  <c r="H126" i="50"/>
  <c r="H125" i="50"/>
  <c r="H123" i="50"/>
  <c r="H122" i="50"/>
  <c r="H121" i="50"/>
  <c r="H120" i="50"/>
  <c r="H119" i="50"/>
  <c r="H118" i="50"/>
  <c r="H117" i="50"/>
  <c r="H116" i="50"/>
  <c r="H113" i="50"/>
  <c r="H112" i="50"/>
  <c r="H111" i="50"/>
  <c r="H110" i="50"/>
  <c r="B112" i="50"/>
  <c r="B113" i="50" s="1"/>
  <c r="B114" i="50" s="1"/>
  <c r="B115" i="50" s="1"/>
  <c r="B118" i="50" s="1"/>
  <c r="B119" i="50" s="1"/>
  <c r="B120" i="50" s="1"/>
  <c r="B121" i="50" s="1"/>
  <c r="B122" i="50" s="1"/>
  <c r="B123" i="50" s="1"/>
  <c r="B124" i="50" s="1"/>
  <c r="B125" i="50" s="1"/>
  <c r="B126" i="50" s="1"/>
  <c r="F98" i="50"/>
  <c r="F93" i="50"/>
  <c r="F14" i="50" s="1"/>
  <c r="F92" i="50"/>
  <c r="H88" i="50"/>
  <c r="F18" i="50" s="1"/>
  <c r="K14" i="30" s="1"/>
  <c r="K72" i="30"/>
  <c r="K71" i="30"/>
  <c r="K69" i="30"/>
  <c r="K70" i="30"/>
  <c r="K66" i="30"/>
  <c r="K65" i="30"/>
  <c r="K64" i="30"/>
  <c r="K63" i="30"/>
  <c r="K62" i="30"/>
  <c r="K61" i="30"/>
  <c r="K59" i="30"/>
  <c r="K58" i="30"/>
  <c r="K56" i="30"/>
  <c r="K55" i="30"/>
  <c r="K54" i="30"/>
  <c r="K53" i="30"/>
  <c r="K52" i="30"/>
  <c r="K51" i="30"/>
  <c r="K50" i="30"/>
  <c r="K49" i="30"/>
  <c r="K48" i="30"/>
  <c r="K47" i="30"/>
  <c r="K46" i="30"/>
  <c r="F49" i="50"/>
  <c r="K44" i="30"/>
  <c r="F47" i="50"/>
  <c r="K42" i="30"/>
  <c r="F34" i="50"/>
  <c r="F33" i="50"/>
  <c r="K28" i="30"/>
  <c r="K27" i="30"/>
  <c r="K26" i="30"/>
  <c r="K24" i="30"/>
  <c r="K21" i="30"/>
  <c r="K19" i="30"/>
  <c r="K18" i="30"/>
  <c r="F17" i="50"/>
  <c r="K13" i="30" s="1"/>
  <c r="F16" i="50"/>
  <c r="K12" i="30" s="1"/>
  <c r="B15" i="50"/>
  <c r="B16" i="50" s="1"/>
  <c r="B17" i="50" s="1"/>
  <c r="B18" i="50" s="1"/>
  <c r="B19" i="50" s="1"/>
  <c r="B20" i="50" s="1"/>
  <c r="F15" i="50" l="1"/>
  <c r="K11" i="30" s="1"/>
  <c r="F26" i="50"/>
  <c r="K22" i="30" s="1"/>
  <c r="K25" i="30"/>
  <c r="K30" i="30"/>
  <c r="K45" i="30"/>
  <c r="K43" i="30"/>
  <c r="N81" i="50"/>
  <c r="N82" i="50" s="1"/>
  <c r="K29" i="30"/>
  <c r="K16" i="30"/>
  <c r="F94" i="50"/>
  <c r="F27" i="50"/>
  <c r="K23" i="30" s="1"/>
  <c r="K10" i="30"/>
  <c r="B135" i="50"/>
  <c r="B136" i="50" s="1"/>
  <c r="B137" i="50" s="1"/>
  <c r="B138" i="50" s="1"/>
  <c r="B127" i="50"/>
  <c r="B128" i="50" s="1"/>
  <c r="B129" i="50" s="1"/>
  <c r="B130" i="50" s="1"/>
  <c r="B131" i="50" s="1"/>
  <c r="B132" i="50" s="1"/>
  <c r="B133" i="50" s="1"/>
  <c r="B134" i="50" s="1"/>
  <c r="B21" i="50"/>
  <c r="B22" i="50" s="1"/>
  <c r="H135" i="49"/>
  <c r="H134" i="49"/>
  <c r="H133" i="49"/>
  <c r="H132" i="49"/>
  <c r="H131" i="49"/>
  <c r="H130" i="49"/>
  <c r="H129" i="49"/>
  <c r="H128" i="49"/>
  <c r="H127" i="49"/>
  <c r="H126" i="49"/>
  <c r="H125" i="49"/>
  <c r="H124" i="49"/>
  <c r="H122" i="49"/>
  <c r="H121" i="49"/>
  <c r="H120" i="49"/>
  <c r="H119" i="49"/>
  <c r="H118" i="49"/>
  <c r="H117" i="49"/>
  <c r="H116" i="49"/>
  <c r="H115" i="49"/>
  <c r="H112" i="49"/>
  <c r="H111" i="49"/>
  <c r="H110" i="49"/>
  <c r="H109" i="49"/>
  <c r="B109" i="49"/>
  <c r="B110" i="49" s="1"/>
  <c r="B111" i="49" s="1"/>
  <c r="B112" i="49" s="1"/>
  <c r="B115" i="49" s="1"/>
  <c r="B116" i="49" s="1"/>
  <c r="B117" i="49" s="1"/>
  <c r="B118" i="49" s="1"/>
  <c r="B119" i="49" s="1"/>
  <c r="B120" i="49" s="1"/>
  <c r="B121" i="49" s="1"/>
  <c r="B122" i="49" s="1"/>
  <c r="B123" i="49" s="1"/>
  <c r="F97" i="49"/>
  <c r="F92" i="49"/>
  <c r="F91" i="49"/>
  <c r="H87" i="49"/>
  <c r="F18" i="49" s="1"/>
  <c r="N72" i="30"/>
  <c r="N71" i="30"/>
  <c r="N69" i="30"/>
  <c r="N68" i="30"/>
  <c r="N66" i="30"/>
  <c r="N65" i="30"/>
  <c r="N64" i="30"/>
  <c r="N63" i="30"/>
  <c r="N62" i="30"/>
  <c r="N61" i="30"/>
  <c r="N59" i="30"/>
  <c r="N58" i="30"/>
  <c r="N56" i="30"/>
  <c r="N55" i="30"/>
  <c r="N54" i="30"/>
  <c r="N53" i="30"/>
  <c r="N52" i="30"/>
  <c r="N51" i="30"/>
  <c r="N49" i="30"/>
  <c r="N48" i="30"/>
  <c r="N47" i="30"/>
  <c r="N46" i="30"/>
  <c r="N44" i="30"/>
  <c r="N42" i="30"/>
  <c r="N40" i="30"/>
  <c r="N38" i="30"/>
  <c r="N41" i="30"/>
  <c r="N36" i="30"/>
  <c r="N35" i="30"/>
  <c r="N34" i="30"/>
  <c r="N39" i="30"/>
  <c r="N32" i="30"/>
  <c r="N28" i="30"/>
  <c r="N27" i="30"/>
  <c r="N26" i="30"/>
  <c r="N24" i="30"/>
  <c r="N21" i="30"/>
  <c r="N19" i="30"/>
  <c r="N18" i="30"/>
  <c r="F20" i="49"/>
  <c r="F17" i="49"/>
  <c r="F16" i="49"/>
  <c r="B15" i="49"/>
  <c r="B16" i="49" s="1"/>
  <c r="B17" i="49" s="1"/>
  <c r="B18" i="49" s="1"/>
  <c r="B19" i="49" s="1"/>
  <c r="B20" i="49" s="1"/>
  <c r="F15" i="49" l="1"/>
  <c r="N11" i="30" s="1"/>
  <c r="F26" i="49"/>
  <c r="N22" i="30" s="1"/>
  <c r="N13" i="30"/>
  <c r="N43" i="30"/>
  <c r="N16" i="30"/>
  <c r="N29" i="30"/>
  <c r="N25" i="30"/>
  <c r="F93" i="49"/>
  <c r="N45" i="30"/>
  <c r="N30" i="30"/>
  <c r="N14" i="30"/>
  <c r="N12" i="30"/>
  <c r="F71" i="50"/>
  <c r="K67" i="30" s="1"/>
  <c r="B23" i="50"/>
  <c r="B24" i="50" s="1"/>
  <c r="B25" i="50" s="1"/>
  <c r="B132" i="49"/>
  <c r="B133" i="49" s="1"/>
  <c r="B134" i="49" s="1"/>
  <c r="B135" i="49" s="1"/>
  <c r="B124" i="49"/>
  <c r="B125" i="49" s="1"/>
  <c r="B126" i="49" s="1"/>
  <c r="B127" i="49" s="1"/>
  <c r="B128" i="49" s="1"/>
  <c r="B129" i="49" s="1"/>
  <c r="B130" i="49" s="1"/>
  <c r="B131" i="49" s="1"/>
  <c r="B21" i="49"/>
  <c r="B22" i="49" s="1"/>
  <c r="F14" i="49"/>
  <c r="N10" i="30" s="1"/>
  <c r="F27" i="49"/>
  <c r="K74" i="30" l="1"/>
  <c r="B26" i="50"/>
  <c r="B27" i="50" s="1"/>
  <c r="B28" i="50" s="1"/>
  <c r="B29" i="50" s="1"/>
  <c r="B30" i="50" s="1"/>
  <c r="B31" i="50" s="1"/>
  <c r="B32" i="50" s="1"/>
  <c r="F71" i="49"/>
  <c r="N67" i="30" s="1"/>
  <c r="N23" i="30"/>
  <c r="B23" i="49"/>
  <c r="B24" i="49" s="1"/>
  <c r="B25" i="49" s="1"/>
  <c r="B33" i="50" l="1"/>
  <c r="B34" i="50" s="1"/>
  <c r="B35" i="50" s="1"/>
  <c r="K75" i="30"/>
  <c r="K76" i="30"/>
  <c r="N74" i="30"/>
  <c r="B26" i="49"/>
  <c r="B27" i="49" s="1"/>
  <c r="B28" i="49" s="1"/>
  <c r="B29" i="49" s="1"/>
  <c r="B30" i="49" s="1"/>
  <c r="B31" i="49" s="1"/>
  <c r="B32" i="49" s="1"/>
  <c r="B46" i="50" l="1"/>
  <c r="B47" i="50" s="1"/>
  <c r="B48" i="50" s="1"/>
  <c r="B49" i="50" s="1"/>
  <c r="B50" i="50" s="1"/>
  <c r="B51" i="50" s="1"/>
  <c r="B52" i="50" s="1"/>
  <c r="B53" i="50" s="1"/>
  <c r="B54" i="50" s="1"/>
  <c r="B55" i="50" s="1"/>
  <c r="B56" i="50" s="1"/>
  <c r="B57" i="50" s="1"/>
  <c r="B58" i="50" s="1"/>
  <c r="B59" i="50" s="1"/>
  <c r="B60" i="50" s="1"/>
  <c r="B61" i="50" s="1"/>
  <c r="B36" i="50"/>
  <c r="B37" i="50" s="1"/>
  <c r="B38" i="50" s="1"/>
  <c r="B39" i="50" s="1"/>
  <c r="B33" i="49"/>
  <c r="B34" i="49" s="1"/>
  <c r="B35" i="49" s="1"/>
  <c r="K77" i="30"/>
  <c r="N75" i="30"/>
  <c r="N76" i="30"/>
  <c r="B40" i="50" l="1"/>
  <c r="B41" i="50" s="1"/>
  <c r="B42" i="50" s="1"/>
  <c r="B43" i="50" s="1"/>
  <c r="B46" i="49"/>
  <c r="B47" i="49" s="1"/>
  <c r="B36" i="49"/>
  <c r="B37" i="49" s="1"/>
  <c r="B38" i="49" s="1"/>
  <c r="B39" i="49" s="1"/>
  <c r="N77" i="30"/>
  <c r="B62" i="50"/>
  <c r="B63" i="50" s="1"/>
  <c r="B64" i="50" s="1"/>
  <c r="B48" i="49" l="1"/>
  <c r="B49" i="49" s="1"/>
  <c r="B50" i="49" s="1"/>
  <c r="B51" i="49" s="1"/>
  <c r="B52" i="49" s="1"/>
  <c r="B53" i="49" s="1"/>
  <c r="B54" i="49" s="1"/>
  <c r="B55" i="49" s="1"/>
  <c r="B56" i="49" s="1"/>
  <c r="B57" i="49" s="1"/>
  <c r="B58" i="49" s="1"/>
  <c r="B62" i="49" s="1"/>
  <c r="B63" i="49" s="1"/>
  <c r="B64" i="49" s="1"/>
  <c r="B44" i="50"/>
  <c r="B45" i="50" s="1"/>
  <c r="B40" i="49"/>
  <c r="B41" i="49" s="1"/>
  <c r="B42" i="49" s="1"/>
  <c r="B43" i="49" s="1"/>
  <c r="B67" i="50"/>
  <c r="B68" i="50" s="1"/>
  <c r="B69" i="50" s="1"/>
  <c r="B70" i="50" s="1"/>
  <c r="B71" i="50" s="1"/>
  <c r="B72" i="50" s="1"/>
  <c r="B73" i="50" s="1"/>
  <c r="B74" i="50" s="1"/>
  <c r="B75" i="50" s="1"/>
  <c r="B76" i="50" s="1"/>
  <c r="B65" i="50"/>
  <c r="B66" i="50" s="1"/>
  <c r="M26" i="30"/>
  <c r="B59" i="49" l="1"/>
  <c r="B60" i="49" s="1"/>
  <c r="B61" i="49" s="1"/>
  <c r="B44" i="49"/>
  <c r="B45" i="49" s="1"/>
  <c r="B67" i="49"/>
  <c r="B68" i="49" s="1"/>
  <c r="B69" i="49" s="1"/>
  <c r="B70" i="49" s="1"/>
  <c r="B71" i="49" s="1"/>
  <c r="B72" i="49" s="1"/>
  <c r="B73" i="49" s="1"/>
  <c r="B74" i="49" s="1"/>
  <c r="B75" i="49" s="1"/>
  <c r="B76" i="49" s="1"/>
  <c r="B65" i="49"/>
  <c r="B66" i="49" s="1"/>
  <c r="B79" i="50"/>
  <c r="B80" i="50" s="1"/>
  <c r="B78" i="49" l="1"/>
  <c r="B79" i="49" s="1"/>
  <c r="H137" i="44"/>
  <c r="H136" i="44"/>
  <c r="H135" i="44"/>
  <c r="H134" i="44"/>
  <c r="H133" i="44"/>
  <c r="H132" i="44"/>
  <c r="H131" i="44"/>
  <c r="H130" i="44"/>
  <c r="H129" i="44"/>
  <c r="H128" i="44"/>
  <c r="H127" i="44"/>
  <c r="H126" i="44"/>
  <c r="H124" i="44"/>
  <c r="H123" i="44"/>
  <c r="H122" i="44"/>
  <c r="H121" i="44"/>
  <c r="H120" i="44"/>
  <c r="H119" i="44"/>
  <c r="H118" i="44"/>
  <c r="H117" i="44"/>
  <c r="H114" i="44"/>
  <c r="H113" i="44"/>
  <c r="H112" i="44"/>
  <c r="H111" i="44"/>
  <c r="B109" i="44"/>
  <c r="B110" i="44" s="1"/>
  <c r="B111" i="44" s="1"/>
  <c r="B112" i="44" s="1"/>
  <c r="B115" i="44" s="1"/>
  <c r="B116" i="44" s="1"/>
  <c r="B117" i="44" s="1"/>
  <c r="B118" i="44" s="1"/>
  <c r="B119" i="44" s="1"/>
  <c r="B120" i="44" s="1"/>
  <c r="B121" i="44" s="1"/>
  <c r="B122" i="44" s="1"/>
  <c r="B123" i="44" s="1"/>
  <c r="F99" i="44"/>
  <c r="F94" i="44"/>
  <c r="F93" i="44"/>
  <c r="H89" i="44"/>
  <c r="F18" i="44" s="1"/>
  <c r="N90" i="44"/>
  <c r="M72" i="30"/>
  <c r="M71" i="30"/>
  <c r="M69" i="30"/>
  <c r="M70" i="30"/>
  <c r="M66" i="30"/>
  <c r="M65" i="30"/>
  <c r="M64" i="30"/>
  <c r="M63" i="30"/>
  <c r="M62" i="30"/>
  <c r="M61" i="30"/>
  <c r="M59" i="30"/>
  <c r="M58" i="30"/>
  <c r="M56" i="30"/>
  <c r="M55" i="30"/>
  <c r="M54" i="30"/>
  <c r="M53" i="30"/>
  <c r="M52" i="30"/>
  <c r="M51" i="30"/>
  <c r="M50" i="30"/>
  <c r="M49" i="30"/>
  <c r="M48" i="30"/>
  <c r="M47" i="30"/>
  <c r="M46" i="30"/>
  <c r="F49" i="44"/>
  <c r="M44" i="30"/>
  <c r="F47" i="44"/>
  <c r="M42" i="30"/>
  <c r="M38" i="30"/>
  <c r="M37" i="30"/>
  <c r="M36" i="30"/>
  <c r="M35" i="30"/>
  <c r="M34" i="30"/>
  <c r="M33" i="30"/>
  <c r="M32" i="30"/>
  <c r="F34" i="44"/>
  <c r="F33" i="44"/>
  <c r="M28" i="30"/>
  <c r="M27" i="30"/>
  <c r="M24" i="30"/>
  <c r="M21" i="30"/>
  <c r="M19" i="30"/>
  <c r="M18" i="30"/>
  <c r="F17" i="44"/>
  <c r="F16" i="44"/>
  <c r="B15" i="44"/>
  <c r="B16" i="44" s="1"/>
  <c r="B17" i="44" s="1"/>
  <c r="B18" i="44" s="1"/>
  <c r="B19" i="44" s="1"/>
  <c r="B20" i="44" s="1"/>
  <c r="F15" i="44" l="1"/>
  <c r="M11" i="30" s="1"/>
  <c r="M13" i="30"/>
  <c r="F26" i="44"/>
  <c r="M22" i="30" s="1"/>
  <c r="M16" i="30"/>
  <c r="O90" i="44"/>
  <c r="O91" i="44" s="1"/>
  <c r="M14" i="30"/>
  <c r="M29" i="30"/>
  <c r="M30" i="30"/>
  <c r="M12" i="30"/>
  <c r="M43" i="30"/>
  <c r="P90" i="44"/>
  <c r="F95" i="44"/>
  <c r="F14" i="44"/>
  <c r="F71" i="44" s="1"/>
  <c r="M67" i="30" s="1"/>
  <c r="F27" i="44"/>
  <c r="M23" i="30" s="1"/>
  <c r="M45" i="30"/>
  <c r="B132" i="44"/>
  <c r="B133" i="44" s="1"/>
  <c r="B134" i="44" s="1"/>
  <c r="B135" i="44" s="1"/>
  <c r="B124" i="44"/>
  <c r="B125" i="44" s="1"/>
  <c r="B126" i="44" s="1"/>
  <c r="B127" i="44" s="1"/>
  <c r="B128" i="44" s="1"/>
  <c r="B129" i="44" s="1"/>
  <c r="B130" i="44" s="1"/>
  <c r="B131" i="44" s="1"/>
  <c r="B21" i="44"/>
  <c r="B22" i="44" s="1"/>
  <c r="M25" i="30" l="1"/>
  <c r="B75" i="30"/>
  <c r="B76" i="30" s="1"/>
  <c r="M10" i="30"/>
  <c r="B23" i="44"/>
  <c r="B24" i="44" s="1"/>
  <c r="B25" i="44" s="1"/>
  <c r="M74" i="30" l="1"/>
  <c r="B26" i="44"/>
  <c r="B27" i="44" s="1"/>
  <c r="B28" i="44" s="1"/>
  <c r="B29" i="44" s="1"/>
  <c r="B30" i="44" s="1"/>
  <c r="B31" i="44" s="1"/>
  <c r="B32" i="44" s="1"/>
  <c r="B33" i="44" s="1"/>
  <c r="B34" i="44" l="1"/>
  <c r="B35" i="44" s="1"/>
  <c r="M76" i="30"/>
  <c r="M75" i="30"/>
  <c r="B36" i="44" l="1"/>
  <c r="B37" i="44" s="1"/>
  <c r="B38" i="44" s="1"/>
  <c r="B39" i="44" s="1"/>
  <c r="B46" i="44"/>
  <c r="B47" i="44" s="1"/>
  <c r="B48" i="44" s="1"/>
  <c r="M77" i="30"/>
  <c r="B40" i="44" l="1"/>
  <c r="B41" i="44" s="1"/>
  <c r="B42" i="44" s="1"/>
  <c r="B43" i="44" s="1"/>
  <c r="B44" i="44" l="1"/>
  <c r="B45" i="44" s="1"/>
  <c r="B49" i="44"/>
  <c r="B50" i="44" s="1"/>
  <c r="B51" i="44" s="1"/>
  <c r="B52" i="44" s="1"/>
  <c r="B53" i="44" s="1"/>
  <c r="B54" i="44" s="1"/>
  <c r="B55" i="44" s="1"/>
  <c r="B56" i="44" s="1"/>
  <c r="B57" i="44" s="1"/>
  <c r="B58" i="44" s="1"/>
  <c r="B59" i="44" s="1"/>
  <c r="B60" i="44" s="1"/>
  <c r="B61" i="44" s="1"/>
  <c r="B62" i="44" l="1"/>
  <c r="B63" i="44" s="1"/>
  <c r="B64" i="44" s="1"/>
  <c r="B67" i="44" l="1"/>
  <c r="B68" i="44" s="1"/>
  <c r="B69" i="44" s="1"/>
  <c r="B70" i="44" s="1"/>
  <c r="B71" i="44" s="1"/>
  <c r="B72" i="44" s="1"/>
  <c r="B73" i="44" s="1"/>
  <c r="B74" i="44" s="1"/>
  <c r="B75" i="44" s="1"/>
  <c r="B76" i="44" s="1"/>
  <c r="B65" i="44"/>
  <c r="B66" i="44" s="1"/>
  <c r="B78" i="44" l="1"/>
  <c r="B79" i="44" s="1"/>
  <c r="B105" i="30" l="1"/>
  <c r="H131" i="30"/>
  <c r="H130" i="30"/>
  <c r="H129" i="30"/>
  <c r="H128" i="30"/>
  <c r="H127" i="30"/>
  <c r="H126" i="30"/>
  <c r="H125" i="30"/>
  <c r="H124" i="30"/>
  <c r="H123" i="30"/>
  <c r="H122" i="30"/>
  <c r="H121" i="30"/>
  <c r="H120" i="30"/>
  <c r="H118" i="30"/>
  <c r="H117" i="30"/>
  <c r="H116" i="30"/>
  <c r="H115" i="30"/>
  <c r="H114" i="30"/>
  <c r="H112" i="30"/>
  <c r="H111" i="30"/>
  <c r="H113" i="30" l="1"/>
  <c r="H108" i="30" l="1"/>
  <c r="H106" i="30"/>
  <c r="H105" i="30" l="1"/>
  <c r="H107" i="30"/>
  <c r="M2" i="30" l="1"/>
  <c r="B106" i="30" l="1"/>
  <c r="B107" i="30" s="1"/>
  <c r="B108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8" i="30" l="1"/>
  <c r="B129" i="30" s="1"/>
  <c r="B130" i="30" s="1"/>
  <c r="B131" i="30" s="1"/>
  <c r="B120" i="30"/>
  <c r="B121" i="30" s="1"/>
  <c r="B122" i="30" s="1"/>
  <c r="B123" i="30" s="1"/>
  <c r="B124" i="30" s="1"/>
  <c r="B125" i="30" s="1"/>
  <c r="B126" i="30" s="1"/>
  <c r="B127" i="30" s="1"/>
</calcChain>
</file>

<file path=xl/sharedStrings.xml><?xml version="1.0" encoding="utf-8"?>
<sst xmlns="http://schemas.openxmlformats.org/spreadsheetml/2006/main" count="1374" uniqueCount="298">
  <si>
    <t>PROJECT NAME:</t>
  </si>
  <si>
    <t>PROJECT DESCRIPTION:</t>
  </si>
  <si>
    <t>PROJECT SITE DIMENSIONS:</t>
  </si>
  <si>
    <t>PREPARED BY:</t>
  </si>
  <si>
    <t>DESCRIPTION</t>
  </si>
  <si>
    <t>UNITS</t>
  </si>
  <si>
    <t>QTY.</t>
  </si>
  <si>
    <t>Total Construction Cost</t>
  </si>
  <si>
    <t>Note:</t>
  </si>
  <si>
    <t>PROJECT NUMBER:</t>
  </si>
  <si>
    <t>SECTION / TWNSHP / RANGE:</t>
  </si>
  <si>
    <t>LF</t>
  </si>
  <si>
    <t>EA</t>
  </si>
  <si>
    <t>Wetwell Cleaning</t>
  </si>
  <si>
    <t>SF</t>
  </si>
  <si>
    <t>By-Pass Pumping</t>
  </si>
  <si>
    <t>Mobilization*</t>
  </si>
  <si>
    <t>ITEM NO.</t>
  </si>
  <si>
    <t>Top Elevation:</t>
  </si>
  <si>
    <t>NGVD</t>
  </si>
  <si>
    <t>WW Depth:</t>
  </si>
  <si>
    <t>Bottom Elevation:</t>
  </si>
  <si>
    <t>Wet Well Dia:</t>
  </si>
  <si>
    <t>ft</t>
  </si>
  <si>
    <t>WW2Cross:</t>
  </si>
  <si>
    <t>Cross2P.V.:</t>
  </si>
  <si>
    <t>Top or Bottom Surface Area:</t>
  </si>
  <si>
    <t>sq-ft</t>
  </si>
  <si>
    <t>Total Internal Surface Area:</t>
  </si>
  <si>
    <t>Wall Surface Area:</t>
  </si>
  <si>
    <t>VF</t>
  </si>
  <si>
    <t>LIFT STATION REHABILITATION</t>
  </si>
  <si>
    <t>All work within lift station site.</t>
  </si>
  <si>
    <t>EXTENDED PRICE
($)</t>
  </si>
  <si>
    <t>Opinion of cost assumes construction to be completed by  private contractor.</t>
  </si>
  <si>
    <t>Varies ( See individual Sheet)</t>
  </si>
  <si>
    <t>Rehab wetwell, valve vault, &amp; piping for lift station</t>
  </si>
  <si>
    <t>All work within LS site.</t>
  </si>
  <si>
    <t>S.S. Pipe Bracing</t>
  </si>
  <si>
    <t>Ductile Iron Fittings</t>
  </si>
  <si>
    <t>LS</t>
  </si>
  <si>
    <t>No. of Pumps</t>
  </si>
  <si>
    <t>Add Stilling Well</t>
  </si>
  <si>
    <t>Yes</t>
  </si>
  <si>
    <t>No</t>
  </si>
  <si>
    <t>Valve Vault to be Raised:</t>
  </si>
  <si>
    <t>Meter Vault to be Raised:</t>
  </si>
  <si>
    <t>1AA</t>
  </si>
  <si>
    <t>4-8AA</t>
  </si>
  <si>
    <t>20-22AA</t>
  </si>
  <si>
    <t>23-26AA</t>
  </si>
  <si>
    <t>26-32AA</t>
  </si>
  <si>
    <t>34-37AA</t>
  </si>
  <si>
    <t>38-41AA</t>
  </si>
  <si>
    <t>42-48AA</t>
  </si>
  <si>
    <t>49AA</t>
  </si>
  <si>
    <t>73-77AA</t>
  </si>
  <si>
    <t>78-82AA</t>
  </si>
  <si>
    <t>83-87AA</t>
  </si>
  <si>
    <t>88AA</t>
  </si>
  <si>
    <t>95-96AA</t>
  </si>
  <si>
    <t>97AA</t>
  </si>
  <si>
    <t>106-110AA</t>
  </si>
  <si>
    <t>116-123AA</t>
  </si>
  <si>
    <t>124-127AA</t>
  </si>
  <si>
    <t>129AA</t>
  </si>
  <si>
    <t>131AA</t>
  </si>
  <si>
    <t>59-65AA</t>
  </si>
  <si>
    <t>New Spray Liner</t>
  </si>
  <si>
    <t>Concrete Slab, Valve Assembly</t>
  </si>
  <si>
    <t>Above Ground Valve Assembly</t>
  </si>
  <si>
    <t>4AB</t>
  </si>
  <si>
    <t>SY</t>
  </si>
  <si>
    <t>Remove &amp; Replace Control Panel</t>
  </si>
  <si>
    <t>Remove &amp; Replace Electric Meter Can</t>
  </si>
  <si>
    <t>Remove &amp; Replace Fused Safety Switch (disconnect)</t>
  </si>
  <si>
    <t>Contract Contingency (10% of Subtotal Construction Cost)</t>
  </si>
  <si>
    <t>Rehab wetwell &amp; valve vault piping for lift station.</t>
  </si>
  <si>
    <t>Remove &amp; Replace Electrical Mounting Structure</t>
  </si>
  <si>
    <t>1AB</t>
  </si>
  <si>
    <t>2AB</t>
  </si>
  <si>
    <t>19AB</t>
  </si>
  <si>
    <t>29AB</t>
  </si>
  <si>
    <t>Grout Fill Ex. Drain, abandon</t>
  </si>
  <si>
    <t>=MID(CELL("filename"),FIND("]",CELL("filename"))+1,255)</t>
  </si>
  <si>
    <t>Replace Guide Rails?</t>
  </si>
  <si>
    <t>Design Point:</t>
  </si>
  <si>
    <t>1 pump</t>
  </si>
  <si>
    <t>2 pumps (150%)</t>
  </si>
  <si>
    <t>HDPE ID</t>
  </si>
  <si>
    <t>PVC ID</t>
  </si>
  <si>
    <t>Dia. Disch. Pipe (in)</t>
  </si>
  <si>
    <t>Design Flow (gpm)</t>
  </si>
  <si>
    <t>Vel. In Disch. Pipe (f/s)</t>
  </si>
  <si>
    <t>DIA.</t>
  </si>
  <si>
    <t>Sch 80</t>
  </si>
  <si>
    <t>25AB</t>
  </si>
  <si>
    <t>Wetwell Discharge Piping, HDPE DR-11</t>
  </si>
  <si>
    <t>Pump Base Ell Mounting Plate</t>
  </si>
  <si>
    <t>S.S. Adjustable Valve Supports, FLG attachment</t>
  </si>
  <si>
    <t>Gate Valve, FLG</t>
  </si>
  <si>
    <t>Swing Check Valve, FLG</t>
  </si>
  <si>
    <t>Pipe, D.I., FLG</t>
  </si>
  <si>
    <t>Ex. Antenna Concrete Base, remove &amp; disposal</t>
  </si>
  <si>
    <t>@</t>
  </si>
  <si>
    <t>1-12P</t>
  </si>
  <si>
    <t>U/M</t>
  </si>
  <si>
    <t>Pipe, PVC (DR-18)</t>
  </si>
  <si>
    <t>Remove &amp; Replace Electrical Service</t>
  </si>
  <si>
    <t>Subtotal Construction Cost</t>
  </si>
  <si>
    <t>*(% of Subtotal)</t>
  </si>
  <si>
    <t>TCU &amp; Fiberglass Enclosure, DFS</t>
  </si>
  <si>
    <t>Junction Box, 304 SS</t>
  </si>
  <si>
    <t xml:space="preserve">     90, FLG</t>
  </si>
  <si>
    <t xml:space="preserve">     90, MJ</t>
  </si>
  <si>
    <t>Concrete Repair, 2" thick (if required)</t>
  </si>
  <si>
    <t xml:space="preserve">     90, FLG, 6"</t>
  </si>
  <si>
    <t>CY</t>
  </si>
  <si>
    <t>53AA</t>
  </si>
  <si>
    <t>taken from Lsinfo 2018</t>
  </si>
  <si>
    <t>If Vel. In Disch. Pipe (1 pump) ≥ 8 f/s upsize pipe diameter</t>
  </si>
  <si>
    <t>Level Transducer, GXS3-PP300-A49-B49-50-C01-D49</t>
  </si>
  <si>
    <t>Modify Existing Rim Elevation</t>
  </si>
  <si>
    <t xml:space="preserve">     Wet Well</t>
  </si>
  <si>
    <t>Replace Existing Top Slab</t>
  </si>
  <si>
    <t>Remove / Repair Ex. Liner</t>
  </si>
  <si>
    <t>Install Meter, Backflow, &amp; Hose Bibb Assembly</t>
  </si>
  <si>
    <t>Influent Drop Bowl/Pipe</t>
  </si>
  <si>
    <t>New Polymer Concrete Lift Station &amp; Aboveground Valve Assembly</t>
  </si>
  <si>
    <t>Convert Ex. Lift Station to Concentric Manhole</t>
  </si>
  <si>
    <t>Site Demolition</t>
  </si>
  <si>
    <t>Tree Removal; 1"-6"</t>
  </si>
  <si>
    <t>Fill Dirt, clean and compacted</t>
  </si>
  <si>
    <t>Retaining Wall, railroad tie construction</t>
  </si>
  <si>
    <t>Reinforced Concrete Slab (poured in place)</t>
  </si>
  <si>
    <t>Emergency Backup Pump &amp; Fuel Tank</t>
  </si>
  <si>
    <t>PVC Pipe (C900, DR-18), 6" (Pump Discharge Line)</t>
  </si>
  <si>
    <t>HDPE DR-11, 8" (Pump Suction Line)</t>
  </si>
  <si>
    <t xml:space="preserve">     Red., FLG, 4"x6" </t>
  </si>
  <si>
    <t xml:space="preserve">     Red., FLG,  4"x8" </t>
  </si>
  <si>
    <t xml:space="preserve">     45, MJ, 6" </t>
  </si>
  <si>
    <t xml:space="preserve">     45, FLG, 8"</t>
  </si>
  <si>
    <t xml:space="preserve">     90, FLG. 8"</t>
  </si>
  <si>
    <t xml:space="preserve">     90, MJ, 8"</t>
  </si>
  <si>
    <t xml:space="preserve">     90, HDPE Molded , Fusion Welded, 8"</t>
  </si>
  <si>
    <t>Sch 80 PVC Conduit, 2"</t>
  </si>
  <si>
    <t>PVC Stilling Well, 6"</t>
  </si>
  <si>
    <t>Permits</t>
  </si>
  <si>
    <t>Complete Removal of Existing Structure</t>
  </si>
  <si>
    <t>Concrete Floor &amp; Fillit Concrete Vol:</t>
  </si>
  <si>
    <t>cu-yd</t>
  </si>
  <si>
    <t>Hatch Cover Size Requirements</t>
  </si>
  <si>
    <t>Disch Pipe Size</t>
  </si>
  <si>
    <t>Hatch Size</t>
  </si>
  <si>
    <t>4"</t>
  </si>
  <si>
    <t>6"</t>
  </si>
  <si>
    <t>8"</t>
  </si>
  <si>
    <t>36"x48"</t>
  </si>
  <si>
    <t>36"x60"</t>
  </si>
  <si>
    <t>36"x72"</t>
  </si>
  <si>
    <t>WW Dia. Range</t>
  </si>
  <si>
    <t>30"x48"</t>
  </si>
  <si>
    <t>6'</t>
  </si>
  <si>
    <t>6', 8'</t>
  </si>
  <si>
    <t>5'</t>
  </si>
  <si>
    <t>30"x42"</t>
  </si>
  <si>
    <t>4'</t>
  </si>
  <si>
    <t>*side-out let tee</t>
  </si>
  <si>
    <t>4"*</t>
  </si>
  <si>
    <t>3"</t>
  </si>
  <si>
    <t>30"x32"</t>
  </si>
  <si>
    <t>41"</t>
  </si>
  <si>
    <t>8'</t>
  </si>
  <si>
    <t xml:space="preserve">ft </t>
  </si>
  <si>
    <t>Water Service Connection and Line, 2"</t>
  </si>
  <si>
    <t>Elect. System Study &amp; Elect. Study Analysis, (NFPA 70E), complete</t>
  </si>
  <si>
    <t>11/35/17</t>
  </si>
  <si>
    <t>PVC Vent, Sch 80</t>
  </si>
  <si>
    <t>Aluminum Hatch Cover</t>
  </si>
  <si>
    <t>Bollards w/ Yellow PVC Covers, red reflector stripe</t>
  </si>
  <si>
    <t>Water Service Connection and Line</t>
  </si>
  <si>
    <t>Abandon Ex. Tapping Saddle; Install Brass Plug</t>
  </si>
  <si>
    <t>Asphalt Pavement Restoration</t>
  </si>
  <si>
    <t xml:space="preserve">     Includes TCU Bubbler Unit (RPT-001) by DFS</t>
  </si>
  <si>
    <t>Washed Shell w/ Weed Barrier</t>
  </si>
  <si>
    <t>Remove Ex. Bollards</t>
  </si>
  <si>
    <t xml:space="preserve">     Sch 40, 1"</t>
  </si>
  <si>
    <t xml:space="preserve">     Sch 80, 2"</t>
  </si>
  <si>
    <t xml:space="preserve">Liner, spray-on                            </t>
  </si>
  <si>
    <t>Fittings, ductile iron</t>
  </si>
  <si>
    <t>Kyle Wright</t>
  </si>
  <si>
    <t xml:space="preserve">     Phase Converter, 1 Phase to 3 Phase, inside Control Panel</t>
  </si>
  <si>
    <t>TCU &amp; Fiberglass Enclosure, DFS (use with 2020 standard)</t>
  </si>
  <si>
    <t>Junction Box, 304 SS  (use with 2020 standard)</t>
  </si>
  <si>
    <t xml:space="preserve">     Cross, FLG</t>
  </si>
  <si>
    <t>Cortez Plaza 2</t>
  </si>
  <si>
    <t>Pump Base Ells, BPIU-14</t>
  </si>
  <si>
    <t xml:space="preserve">     Wet Well. varies, single door</t>
  </si>
  <si>
    <t xml:space="preserve">     Tee, FLG, w/ side-outlet</t>
  </si>
  <si>
    <t xml:space="preserve">     Foster Joint</t>
  </si>
  <si>
    <t xml:space="preserve">     MJ Sleeve</t>
  </si>
  <si>
    <t>Quick Coupler Adapter, aluminum, male, w/ Alum. Dust Cap</t>
  </si>
  <si>
    <t>Remove &amp; Replace Ex. PVC Drain P-trap (regrout) &amp; Liner Repair</t>
  </si>
  <si>
    <t>S.S.Pump Guide Rail System</t>
  </si>
  <si>
    <t>Remove Existing Fence</t>
  </si>
  <si>
    <t>Fittings, PVC</t>
  </si>
  <si>
    <t>Remove Ex. Conc. Bollards</t>
  </si>
  <si>
    <t>10/35/17</t>
  </si>
  <si>
    <t>Rehab wetwell &amp; valve vault piping for lift station</t>
  </si>
  <si>
    <t>All work within lift station site</t>
  </si>
  <si>
    <t>Opinion of cost assumes construction to be completed by private contractor.</t>
  </si>
  <si>
    <t>Bay Drive</t>
  </si>
  <si>
    <t>Victoria Square East</t>
  </si>
  <si>
    <t>Cortez Plaza 5</t>
  </si>
  <si>
    <t>Influent Line Plug</t>
  </si>
  <si>
    <t xml:space="preserve">     Van-Stone, flanges</t>
  </si>
  <si>
    <t xml:space="preserve">     90, PVC</t>
  </si>
  <si>
    <t xml:space="preserve">     Reducer, MJ</t>
  </si>
  <si>
    <t xml:space="preserve">     Tee, FLG</t>
  </si>
  <si>
    <t xml:space="preserve">     Wet Well, thickness varies</t>
  </si>
  <si>
    <t>The 3-year average costs for all items listed have been multiplied by 20% in attempt to account for recent market events.</t>
  </si>
  <si>
    <t>Relocate Ex. Meter, Backflow, &amp; Hose Bibb Assembly</t>
  </si>
  <si>
    <t>402-5120481</t>
  </si>
  <si>
    <t>402-5120484</t>
  </si>
  <si>
    <t>402-5120483</t>
  </si>
  <si>
    <t>402-5120482</t>
  </si>
  <si>
    <t xml:space="preserve">     Remote Emergency Generator Receptacle</t>
  </si>
  <si>
    <t>Remove &amp; Replace PVC Conduit</t>
  </si>
  <si>
    <t>UNIT PRICE
($)</t>
  </si>
  <si>
    <t>UNIT
PRICE
($)</t>
  </si>
  <si>
    <t>Wetwell Discharge Piping, HDPE DR-11, 4"</t>
  </si>
  <si>
    <t xml:space="preserve">S.S. Pipe Bracing, 4 ft </t>
  </si>
  <si>
    <t xml:space="preserve">     Wet Well, thickness 10"</t>
  </si>
  <si>
    <t>PVC Vent, Sch 80, 2"</t>
  </si>
  <si>
    <t xml:space="preserve">     Wet Well. 30" x 42", single door</t>
  </si>
  <si>
    <t>S.S.Pump Guide Rail System, 2"</t>
  </si>
  <si>
    <t>Gate Valve, FLG, 4"</t>
  </si>
  <si>
    <t>Swing Check Valve, FLG, 4"</t>
  </si>
  <si>
    <t>Pipe, D.I., FLG, 4"</t>
  </si>
  <si>
    <t>Pipe, PVC (DR-18), 3"</t>
  </si>
  <si>
    <t xml:space="preserve">     Tee, FLG, 4"</t>
  </si>
  <si>
    <t xml:space="preserve">     Tee, FLG, w/ side-outlet 4"</t>
  </si>
  <si>
    <t xml:space="preserve">     90, FLG, 4"</t>
  </si>
  <si>
    <t xml:space="preserve">     90, MJ, 4"</t>
  </si>
  <si>
    <t xml:space="preserve">     Reducer, MJ, 3"x4"</t>
  </si>
  <si>
    <t xml:space="preserve">     Foster Joint, 4"</t>
  </si>
  <si>
    <t xml:space="preserve">     MJ Sleeve, 3"</t>
  </si>
  <si>
    <t xml:space="preserve">     90, PVC, 3"</t>
  </si>
  <si>
    <t xml:space="preserve">     Van-Stone, flanges, 3"</t>
  </si>
  <si>
    <t>Quick Coupler Adapter, aluminum, male, w/ Alum. Dust Cap, 4"</t>
  </si>
  <si>
    <t>Influent Line Plug, 8"</t>
  </si>
  <si>
    <t>Install Meter, Backflow, &amp; Hose Bibb Assembly, standard</t>
  </si>
  <si>
    <t>Replace Ex. Tapping Saddle; Install Brass Plug</t>
  </si>
  <si>
    <t>Remove &amp; Replace Control Panel (2020 Standard)</t>
  </si>
  <si>
    <t>Wetwell Discharge Piping, PVC Schedule 80, 3"</t>
  </si>
  <si>
    <t>Pump Base Ells, BPIU-13</t>
  </si>
  <si>
    <t>S.S. Pipe Bracing, 4 ft dia.</t>
  </si>
  <si>
    <t xml:space="preserve">     Wet Well, thickness, 6' Dia. 10"</t>
  </si>
  <si>
    <t>S.S.Pump Guide Rail System, 1.5"</t>
  </si>
  <si>
    <t>Gate Valve, THD, 3" (brass w/ hand wheel)</t>
  </si>
  <si>
    <t>Swing Check Valve, THD, 3"</t>
  </si>
  <si>
    <t xml:space="preserve">     MJ Sleeve, 4"</t>
  </si>
  <si>
    <t xml:space="preserve">     Cross, 3" </t>
  </si>
  <si>
    <t xml:space="preserve">S.S. Pipe Bracing, 6 ft </t>
  </si>
  <si>
    <t>PVC Vent, Sch 80, 4"</t>
  </si>
  <si>
    <t xml:space="preserve">     Wet Well. 36" x 48", single door</t>
  </si>
  <si>
    <t>Pipe, PVC (DR-18), 4"</t>
  </si>
  <si>
    <t>2" S.S.Pump Guide Rail System, 2"</t>
  </si>
  <si>
    <t>Remove &amp; Replace Control Panel (use 2015 standard)</t>
  </si>
  <si>
    <t>TCU &amp; Fiberglass Enclosure, DFS (use 2015 standard)</t>
  </si>
  <si>
    <t>Junction Box, 304 SS (use 2015 standard)</t>
  </si>
  <si>
    <t>SLS R&amp;R 2023 Group 2 - BID FORM</t>
  </si>
  <si>
    <t>APPENDIX L, BID PRICING FORM</t>
  </si>
  <si>
    <t>IFBC NO. 23-TA004831SAM</t>
  </si>
  <si>
    <t>PROJECT NAME: SATELLITE LIFT STATION R&amp;R 2023 GROUP 2</t>
  </si>
  <si>
    <t xml:space="preserve">Bidders must provide pricing for each available item  with a quantity for their bid to be considered responsive. </t>
  </si>
  <si>
    <t>Mobilization (NTE 10%)</t>
  </si>
  <si>
    <t>Contract Contingency (10% of Subtotal Construction Cost, County Authorized Use Only)</t>
  </si>
  <si>
    <t>**To be considered responsive, it is the sole responsibility of the bidder to correctly calculate and manually enter all sub-totals, contingencies, and total bid prices for each lift station.**</t>
  </si>
  <si>
    <t>Intentionally Left Blank</t>
  </si>
  <si>
    <t>Contract Contingency (10% of Subtotal Construction Cost, County Authoirzed Use Only)</t>
  </si>
  <si>
    <t xml:space="preserve">Bidders must provide pricing for each available item with a quantity for their bid to be considered responsive. </t>
  </si>
  <si>
    <r>
      <t>Wet Well to be Raised/</t>
    </r>
    <r>
      <rPr>
        <sz val="10"/>
        <color rgb="FFFF0000"/>
        <rFont val="Times New Roman"/>
        <family val="1"/>
      </rPr>
      <t>(Lowered):</t>
    </r>
  </si>
  <si>
    <t xml:space="preserve"> LIFT STATION REHABILITATION - VICTORIA SQ, RTU 111 (PROJECT #5120484)</t>
  </si>
  <si>
    <t>Subtotal Construction Cost - Victoria SQ, RTU 111 (Project #5120484)</t>
  </si>
  <si>
    <t>Total Construction Cost - Victoria SQ, RTU 111 (Project #5120484)</t>
  </si>
  <si>
    <t xml:space="preserve"> LIFT STATION REHABILITATION - CORTEZ PLAZA 2, RTU 420 (PROJECT #5120483)</t>
  </si>
  <si>
    <t>Subtotal Construction Cost - Cortez Plaza 2, RTU 420 (Project #5120483)</t>
  </si>
  <si>
    <t>Total Construction Cost - Cortez Plaza 2, RTU 420 (Project #5120483)</t>
  </si>
  <si>
    <t xml:space="preserve"> LIFT STATION REHABILITATION - CORTEZ PLAZA 5, RTU 423 (PROJECT #5120482)</t>
  </si>
  <si>
    <t>Subtotal Construction Cost - Cortez Plaza 5, RTU 423 (Project #5120482)</t>
  </si>
  <si>
    <t>Total Construction Cost - Cortez Plaza 5, RTU 423 (Project #5120482)</t>
  </si>
  <si>
    <t>LIFT STATION REHABILITATION - BAY DRIVE, RTU 102 (PROJECT #5120481)</t>
  </si>
  <si>
    <t>Subtotal Construction Cost Bay Drive, RTU 102 (Project #5120481)</t>
  </si>
  <si>
    <t>Total Construction Cost for Bay Drive, RTU 102 (Project #5120481)</t>
  </si>
  <si>
    <t>Bidder Name:___________________________________________________</t>
  </si>
  <si>
    <t>Bidder Signature:________________________________________________</t>
  </si>
  <si>
    <t xml:space="preserve">COMBINED GRAND TOTAL FOR SATELLITE LIFT STATION R&amp;R 2023 GROUP 2 (BAY DRIVE, CORTEZ PLAZA 5, CORTEZ PLAZA 2, VICTORIA SQ) WITH CONTRACT CONTINGENCY BASED ON A COMPLETION TIME OF 210 CALENDAR DAYS CONSTRUCTION.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</si>
</sst>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#0%_);_(##0%\);_(* &quot; &quot;_);_(@_)"/>
    <numFmt numFmtId="165" formatCode="&quot;$&quot;#,##0"/>
    <numFmt numFmtId="166" formatCode="0.0"/>
    <numFmt numFmtId="167" formatCode="_(&quot;$&quot;* #,##0_);_(&quot;$&quot;* \(#,##0\);_(&quot;$&quot;* &quot;-&quot;??_);_(@_)"/>
    <numFmt numFmtId="168" formatCode="#\ &quot;in&quot;"/>
    <numFmt numFmtId="169" formatCode="&quot;SLS R&amp;R 2014 Group 3 - &quot;\ 0"/>
    <numFmt numFmtId="170" formatCode="#\ &quot;GPM&quot;"/>
    <numFmt numFmtId="171" formatCode="#\ &quot;TDH&quot;"/>
    <numFmt numFmtId="172" formatCode="&quot;$&quot;#,##0.00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sz val="10"/>
      <color theme="3"/>
      <name val="Cambria"/>
      <family val="1"/>
    </font>
    <font>
      <u/>
      <sz val="10"/>
      <name val="Cambria"/>
      <family val="1"/>
    </font>
    <font>
      <strike/>
      <sz val="10"/>
      <name val="Cambria"/>
      <family val="1"/>
    </font>
    <font>
      <strike/>
      <sz val="10"/>
      <color theme="1"/>
      <name val="Cambria"/>
      <family val="1"/>
    </font>
    <font>
      <strike/>
      <sz val="10"/>
      <color theme="3"/>
      <name val="Cambria"/>
      <family val="1"/>
    </font>
    <font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3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trike/>
      <sz val="10"/>
      <name val="Times New Roman"/>
      <family val="1"/>
    </font>
    <font>
      <strike/>
      <sz val="10"/>
      <color theme="1"/>
      <name val="Times New Roman"/>
      <family val="1"/>
    </font>
    <font>
      <strike/>
      <sz val="10"/>
      <color theme="3"/>
      <name val="Times New Roman"/>
      <family val="1"/>
    </font>
    <font>
      <u/>
      <sz val="10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strike/>
      <sz val="10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9">
    <xf numFmtId="0" fontId="0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3" fillId="0" borderId="0"/>
    <xf numFmtId="9" fontId="16" fillId="0" borderId="0" applyFont="0" applyFill="0" applyBorder="0" applyAlignment="0" applyProtection="0"/>
    <xf numFmtId="0" fontId="13" fillId="0" borderId="0"/>
    <xf numFmtId="0" fontId="16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43" fontId="2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43" fontId="27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2">
    <xf numFmtId="0" fontId="0" fillId="0" borderId="0" xfId="0"/>
    <xf numFmtId="0" fontId="18" fillId="0" borderId="0" xfId="1" applyFont="1"/>
    <xf numFmtId="0" fontId="18" fillId="0" borderId="0" xfId="1" applyFont="1" applyAlignment="1">
      <alignment horizontal="center"/>
    </xf>
    <xf numFmtId="0" fontId="19" fillId="0" borderId="0" xfId="0" applyFont="1"/>
    <xf numFmtId="0" fontId="18" fillId="0" borderId="0" xfId="0" applyFont="1"/>
    <xf numFmtId="38" fontId="18" fillId="0" borderId="0" xfId="1" applyNumberFormat="1" applyFont="1" applyAlignment="1">
      <alignment horizontal="center"/>
    </xf>
    <xf numFmtId="40" fontId="18" fillId="0" borderId="0" xfId="1" applyNumberFormat="1" applyFont="1"/>
    <xf numFmtId="49" fontId="18" fillId="0" borderId="0" xfId="0" applyNumberFormat="1" applyFont="1" applyAlignment="1">
      <alignment horizontal="left"/>
    </xf>
    <xf numFmtId="169" fontId="18" fillId="0" borderId="0" xfId="1" applyNumberFormat="1" applyFont="1"/>
    <xf numFmtId="49" fontId="18" fillId="0" borderId="0" xfId="1" applyNumberFormat="1" applyFont="1"/>
    <xf numFmtId="40" fontId="18" fillId="0" borderId="0" xfId="1" applyNumberFormat="1" applyFont="1" applyAlignment="1">
      <alignment horizontal="center"/>
    </xf>
    <xf numFmtId="9" fontId="19" fillId="0" borderId="0" xfId="23" applyFont="1" applyBorder="1" applyAlignment="1" applyProtection="1">
      <alignment horizontal="center"/>
    </xf>
    <xf numFmtId="0" fontId="19" fillId="0" borderId="11" xfId="1" applyFont="1" applyBorder="1" applyAlignment="1">
      <alignment horizontal="center" vertical="top" wrapText="1"/>
    </xf>
    <xf numFmtId="0" fontId="19" fillId="0" borderId="18" xfId="1" applyFont="1" applyBorder="1" applyAlignment="1">
      <alignment horizontal="center" vertical="top" wrapText="1"/>
    </xf>
    <xf numFmtId="0" fontId="19" fillId="0" borderId="13" xfId="1" applyFont="1" applyBorder="1" applyAlignment="1">
      <alignment horizontal="center" vertical="top" wrapText="1"/>
    </xf>
    <xf numFmtId="4" fontId="20" fillId="0" borderId="2" xfId="22" applyNumberFormat="1" applyFont="1" applyBorder="1" applyAlignment="1">
      <alignment horizontal="center"/>
    </xf>
    <xf numFmtId="165" fontId="18" fillId="0" borderId="0" xfId="21" applyNumberFormat="1" applyFont="1" applyAlignment="1">
      <alignment horizontal="center"/>
    </xf>
    <xf numFmtId="4" fontId="18" fillId="0" borderId="0" xfId="26" applyNumberFormat="1" applyFont="1" applyBorder="1" applyAlignment="1" applyProtection="1">
      <alignment horizontal="center"/>
    </xf>
    <xf numFmtId="4" fontId="20" fillId="0" borderId="19" xfId="13" applyNumberFormat="1" applyFont="1" applyBorder="1" applyAlignment="1">
      <alignment horizontal="center"/>
    </xf>
    <xf numFmtId="40" fontId="18" fillId="0" borderId="2" xfId="1" applyNumberFormat="1" applyFont="1" applyBorder="1"/>
    <xf numFmtId="40" fontId="19" fillId="0" borderId="0" xfId="1" applyNumberFormat="1" applyFont="1"/>
    <xf numFmtId="4" fontId="18" fillId="0" borderId="6" xfId="1" applyNumberFormat="1" applyFont="1" applyBorder="1" applyAlignment="1">
      <alignment horizontal="right"/>
    </xf>
    <xf numFmtId="4" fontId="18" fillId="0" borderId="26" xfId="1" applyNumberFormat="1" applyFont="1" applyBorder="1" applyAlignment="1">
      <alignment horizontal="right"/>
    </xf>
    <xf numFmtId="4" fontId="18" fillId="0" borderId="2" xfId="1" applyNumberFormat="1" applyFont="1" applyBorder="1" applyAlignment="1">
      <alignment horizontal="right"/>
    </xf>
    <xf numFmtId="0" fontId="18" fillId="0" borderId="0" xfId="1" applyFont="1" applyAlignment="1">
      <alignment horizontal="right"/>
    </xf>
    <xf numFmtId="166" fontId="18" fillId="0" borderId="0" xfId="1" applyNumberFormat="1" applyFont="1" applyAlignment="1">
      <alignment horizontal="center"/>
    </xf>
    <xf numFmtId="9" fontId="18" fillId="0" borderId="26" xfId="23" applyFont="1" applyFill="1" applyBorder="1" applyAlignment="1" applyProtection="1">
      <alignment horizontal="center"/>
    </xf>
    <xf numFmtId="9" fontId="18" fillId="0" borderId="2" xfId="23" applyFont="1" applyFill="1" applyBorder="1" applyAlignment="1" applyProtection="1">
      <alignment horizontal="center"/>
    </xf>
    <xf numFmtId="44" fontId="18" fillId="0" borderId="27" xfId="28" applyFont="1" applyFill="1" applyBorder="1" applyAlignment="1" applyProtection="1">
      <alignment horizontal="right"/>
    </xf>
    <xf numFmtId="44" fontId="19" fillId="0" borderId="7" xfId="28" applyFont="1" applyBorder="1" applyAlignment="1" applyProtection="1">
      <alignment horizontal="right"/>
    </xf>
    <xf numFmtId="44" fontId="18" fillId="0" borderId="29" xfId="28" applyFont="1" applyBorder="1" applyAlignment="1" applyProtection="1">
      <alignment horizontal="right"/>
    </xf>
    <xf numFmtId="44" fontId="18" fillId="0" borderId="27" xfId="28" applyFont="1" applyBorder="1" applyAlignment="1" applyProtection="1">
      <alignment horizontal="right"/>
    </xf>
    <xf numFmtId="4" fontId="18" fillId="0" borderId="32" xfId="1" applyNumberFormat="1" applyFont="1" applyBorder="1" applyAlignment="1">
      <alignment horizontal="right"/>
    </xf>
    <xf numFmtId="8" fontId="20" fillId="0" borderId="19" xfId="28" applyNumberFormat="1" applyFont="1" applyFill="1" applyBorder="1" applyAlignment="1">
      <alignment horizontal="right"/>
    </xf>
    <xf numFmtId="8" fontId="20" fillId="2" borderId="2" xfId="28" applyNumberFormat="1" applyFont="1" applyFill="1" applyBorder="1" applyAlignment="1">
      <alignment horizontal="right"/>
    </xf>
    <xf numFmtId="0" fontId="18" fillId="0" borderId="2" xfId="1" applyFont="1" applyBorder="1" applyAlignment="1">
      <alignment horizontal="center" vertical="center" wrapText="1"/>
    </xf>
    <xf numFmtId="44" fontId="18" fillId="0" borderId="15" xfId="27" applyFont="1" applyFill="1" applyBorder="1" applyAlignment="1" applyProtection="1">
      <alignment horizontal="right"/>
    </xf>
    <xf numFmtId="38" fontId="18" fillId="0" borderId="19" xfId="21" applyNumberFormat="1" applyFont="1" applyBorder="1" applyAlignment="1">
      <alignment horizontal="center" vertical="center"/>
    </xf>
    <xf numFmtId="38" fontId="18" fillId="0" borderId="10" xfId="21" applyNumberFormat="1" applyFont="1" applyBorder="1" applyAlignment="1">
      <alignment horizontal="left" vertical="center"/>
    </xf>
    <xf numFmtId="38" fontId="18" fillId="0" borderId="22" xfId="21" applyNumberFormat="1" applyFont="1" applyBorder="1" applyAlignment="1">
      <alignment horizontal="left" vertical="center"/>
    </xf>
    <xf numFmtId="0" fontId="18" fillId="0" borderId="1" xfId="1" applyFont="1" applyBorder="1" applyAlignment="1">
      <alignment horizontal="right"/>
    </xf>
    <xf numFmtId="38" fontId="18" fillId="0" borderId="2" xfId="2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/>
    </xf>
    <xf numFmtId="0" fontId="18" fillId="0" borderId="2" xfId="1" applyFont="1" applyBorder="1" applyAlignment="1">
      <alignment horizontal="center"/>
    </xf>
    <xf numFmtId="0" fontId="18" fillId="0" borderId="30" xfId="1" applyFont="1" applyBorder="1"/>
    <xf numFmtId="0" fontId="18" fillId="0" borderId="19" xfId="1" applyFont="1" applyBorder="1" applyAlignment="1">
      <alignment horizontal="center"/>
    </xf>
    <xf numFmtId="0" fontId="21" fillId="0" borderId="19" xfId="1" applyFont="1" applyBorder="1" applyAlignment="1">
      <alignment horizontal="center"/>
    </xf>
    <xf numFmtId="8" fontId="18" fillId="0" borderId="2" xfId="1" applyNumberFormat="1" applyFont="1" applyBorder="1" applyAlignment="1">
      <alignment horizontal="right"/>
    </xf>
    <xf numFmtId="44" fontId="18" fillId="0" borderId="27" xfId="27" applyFont="1" applyBorder="1" applyAlignment="1">
      <alignment horizontal="right"/>
    </xf>
    <xf numFmtId="4" fontId="18" fillId="0" borderId="0" xfId="1" applyNumberFormat="1" applyFont="1"/>
    <xf numFmtId="4" fontId="18" fillId="0" borderId="0" xfId="26" applyNumberFormat="1" applyFont="1" applyAlignment="1">
      <alignment horizontal="center"/>
    </xf>
    <xf numFmtId="0" fontId="18" fillId="0" borderId="31" xfId="1" applyFont="1" applyBorder="1"/>
    <xf numFmtId="0" fontId="18" fillId="0" borderId="10" xfId="1" applyFont="1" applyBorder="1"/>
    <xf numFmtId="0" fontId="18" fillId="0" borderId="22" xfId="1" applyFont="1" applyBorder="1"/>
    <xf numFmtId="0" fontId="21" fillId="0" borderId="2" xfId="1" applyFont="1" applyBorder="1" applyAlignment="1">
      <alignment horizontal="center"/>
    </xf>
    <xf numFmtId="38" fontId="18" fillId="0" borderId="33" xfId="21" applyNumberFormat="1" applyFont="1" applyBorder="1" applyAlignment="1">
      <alignment horizontal="left" vertical="center"/>
    </xf>
    <xf numFmtId="38" fontId="18" fillId="0" borderId="22" xfId="21" applyNumberFormat="1" applyFont="1" applyBorder="1" applyAlignment="1">
      <alignment horizontal="center" vertical="center"/>
    </xf>
    <xf numFmtId="4" fontId="18" fillId="0" borderId="0" xfId="1" applyNumberFormat="1" applyFont="1" applyAlignment="1">
      <alignment horizontal="right"/>
    </xf>
    <xf numFmtId="4" fontId="18" fillId="0" borderId="0" xfId="26" applyNumberFormat="1" applyFont="1" applyAlignment="1">
      <alignment horizontal="right"/>
    </xf>
    <xf numFmtId="0" fontId="19" fillId="0" borderId="0" xfId="1" applyFont="1" applyAlignment="1">
      <alignment horizontal="center"/>
    </xf>
    <xf numFmtId="8" fontId="20" fillId="0" borderId="2" xfId="27" applyNumberFormat="1" applyFont="1" applyBorder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right"/>
    </xf>
    <xf numFmtId="38" fontId="18" fillId="3" borderId="19" xfId="21" applyNumberFormat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center"/>
    </xf>
    <xf numFmtId="8" fontId="20" fillId="3" borderId="2" xfId="27" applyNumberFormat="1" applyFont="1" applyFill="1" applyBorder="1" applyAlignment="1">
      <alignment horizontal="right"/>
    </xf>
    <xf numFmtId="0" fontId="18" fillId="0" borderId="0" xfId="1" applyFont="1" applyAlignment="1">
      <alignment horizontal="left"/>
    </xf>
    <xf numFmtId="8" fontId="20" fillId="3" borderId="27" xfId="27" applyNumberFormat="1" applyFont="1" applyFill="1" applyBorder="1" applyAlignment="1">
      <alignment horizontal="right"/>
    </xf>
    <xf numFmtId="0" fontId="18" fillId="0" borderId="5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8" fillId="0" borderId="26" xfId="1" applyFont="1" applyBorder="1" applyAlignment="1">
      <alignment horizontal="center"/>
    </xf>
    <xf numFmtId="38" fontId="18" fillId="0" borderId="31" xfId="21" applyNumberFormat="1" applyFont="1" applyBorder="1" applyAlignment="1">
      <alignment horizontal="left" vertical="center"/>
    </xf>
    <xf numFmtId="38" fontId="18" fillId="0" borderId="30" xfId="21" applyNumberFormat="1" applyFont="1" applyBorder="1" applyAlignment="1">
      <alignment horizontal="left" vertical="center"/>
    </xf>
    <xf numFmtId="0" fontId="25" fillId="0" borderId="2" xfId="1" applyFont="1" applyBorder="1" applyAlignment="1">
      <alignment horizontal="center"/>
    </xf>
    <xf numFmtId="8" fontId="20" fillId="0" borderId="2" xfId="27" applyNumberFormat="1" applyFont="1" applyFill="1" applyBorder="1" applyAlignment="1">
      <alignment horizontal="right"/>
    </xf>
    <xf numFmtId="8" fontId="18" fillId="0" borderId="2" xfId="27" applyNumberFormat="1" applyFont="1" applyFill="1" applyBorder="1" applyAlignment="1" applyProtection="1">
      <alignment horizontal="right"/>
    </xf>
    <xf numFmtId="0" fontId="21" fillId="0" borderId="2" xfId="21" applyFont="1" applyBorder="1" applyAlignment="1">
      <alignment horizontal="center" vertical="center"/>
    </xf>
    <xf numFmtId="0" fontId="25" fillId="0" borderId="2" xfId="21" applyFont="1" applyBorder="1" applyAlignment="1">
      <alignment horizontal="center" vertical="center"/>
    </xf>
    <xf numFmtId="0" fontId="18" fillId="2" borderId="2" xfId="1" applyFont="1" applyFill="1" applyBorder="1" applyAlignment="1">
      <alignment horizontal="center"/>
    </xf>
    <xf numFmtId="38" fontId="18" fillId="2" borderId="2" xfId="21" applyNumberFormat="1" applyFont="1" applyFill="1" applyBorder="1" applyAlignment="1">
      <alignment horizontal="center" vertical="center"/>
    </xf>
    <xf numFmtId="38" fontId="18" fillId="0" borderId="0" xfId="21" applyNumberFormat="1" applyFont="1" applyAlignment="1">
      <alignment horizontal="center" vertical="center"/>
    </xf>
    <xf numFmtId="0" fontId="18" fillId="0" borderId="2" xfId="21" applyFont="1" applyBorder="1" applyAlignment="1">
      <alignment horizontal="center" vertical="center"/>
    </xf>
    <xf numFmtId="166" fontId="23" fillId="0" borderId="2" xfId="21" applyNumberFormat="1" applyFont="1" applyBorder="1" applyAlignment="1">
      <alignment horizontal="center" vertical="center"/>
    </xf>
    <xf numFmtId="4" fontId="18" fillId="0" borderId="0" xfId="1" applyNumberFormat="1" applyFont="1" applyAlignment="1">
      <alignment horizontal="center"/>
    </xf>
    <xf numFmtId="0" fontId="18" fillId="0" borderId="28" xfId="1" applyFont="1" applyBorder="1" applyAlignment="1">
      <alignment horizontal="center"/>
    </xf>
    <xf numFmtId="0" fontId="19" fillId="0" borderId="0" xfId="1" applyFont="1" applyAlignment="1">
      <alignment wrapText="1"/>
    </xf>
    <xf numFmtId="8" fontId="20" fillId="0" borderId="2" xfId="28" applyNumberFormat="1" applyFont="1" applyFill="1" applyBorder="1" applyAlignment="1">
      <alignment horizontal="right"/>
    </xf>
    <xf numFmtId="3" fontId="25" fillId="0" borderId="2" xfId="61" applyNumberFormat="1" applyFont="1" applyFill="1" applyBorder="1" applyAlignment="1" applyProtection="1">
      <alignment horizontal="center" vertical="center"/>
    </xf>
    <xf numFmtId="2" fontId="18" fillId="0" borderId="1" xfId="1" applyNumberFormat="1" applyFont="1" applyBorder="1" applyAlignment="1">
      <alignment horizontal="right"/>
    </xf>
    <xf numFmtId="0" fontId="18" fillId="0" borderId="38" xfId="1" applyFont="1" applyBorder="1" applyAlignment="1">
      <alignment horizontal="center"/>
    </xf>
    <xf numFmtId="38" fontId="18" fillId="0" borderId="38" xfId="1" applyNumberFormat="1" applyFont="1" applyBorder="1" applyAlignment="1">
      <alignment horizontal="center"/>
    </xf>
    <xf numFmtId="40" fontId="18" fillId="0" borderId="38" xfId="1" applyNumberFormat="1" applyFont="1" applyBorder="1"/>
    <xf numFmtId="0" fontId="18" fillId="0" borderId="16" xfId="1" applyFont="1" applyBorder="1" applyAlignment="1">
      <alignment horizontal="center"/>
    </xf>
    <xf numFmtId="40" fontId="18" fillId="0" borderId="40" xfId="1" applyNumberFormat="1" applyFont="1" applyBorder="1"/>
    <xf numFmtId="0" fontId="18" fillId="0" borderId="26" xfId="21" applyFont="1" applyBorder="1" applyAlignment="1">
      <alignment horizontal="center" vertical="center"/>
    </xf>
    <xf numFmtId="0" fontId="23" fillId="2" borderId="2" xfId="1" applyFont="1" applyFill="1" applyBorder="1" applyAlignment="1">
      <alignment horizontal="center"/>
    </xf>
    <xf numFmtId="0" fontId="18" fillId="0" borderId="30" xfId="1" applyFont="1" applyBorder="1" applyAlignment="1">
      <alignment horizontal="left"/>
    </xf>
    <xf numFmtId="38" fontId="18" fillId="2" borderId="27" xfId="21" applyNumberFormat="1" applyFont="1" applyFill="1" applyBorder="1" applyAlignment="1">
      <alignment horizontal="center" vertical="center"/>
    </xf>
    <xf numFmtId="0" fontId="18" fillId="0" borderId="1" xfId="1" applyFont="1" applyBorder="1"/>
    <xf numFmtId="0" fontId="18" fillId="0" borderId="36" xfId="1" applyFont="1" applyBorder="1" applyAlignment="1">
      <alignment horizontal="left"/>
    </xf>
    <xf numFmtId="0" fontId="18" fillId="0" borderId="34" xfId="1" applyFont="1" applyBorder="1" applyAlignment="1">
      <alignment horizontal="left"/>
    </xf>
    <xf numFmtId="0" fontId="22" fillId="0" borderId="16" xfId="1" applyFont="1" applyBorder="1" applyAlignment="1">
      <alignment horizontal="center"/>
    </xf>
    <xf numFmtId="0" fontId="22" fillId="0" borderId="41" xfId="1" applyFont="1" applyBorder="1" applyAlignment="1">
      <alignment horizontal="center"/>
    </xf>
    <xf numFmtId="0" fontId="18" fillId="0" borderId="2" xfId="1" applyFont="1" applyBorder="1"/>
    <xf numFmtId="0" fontId="25" fillId="0" borderId="19" xfId="1" applyFont="1" applyBorder="1" applyAlignment="1">
      <alignment horizontal="center"/>
    </xf>
    <xf numFmtId="0" fontId="18" fillId="0" borderId="44" xfId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left"/>
    </xf>
    <xf numFmtId="8" fontId="20" fillId="0" borderId="0" xfId="27" applyNumberFormat="1" applyFont="1" applyFill="1" applyBorder="1" applyAlignment="1">
      <alignment horizontal="right"/>
    </xf>
    <xf numFmtId="8" fontId="24" fillId="0" borderId="0" xfId="27" applyNumberFormat="1" applyFont="1" applyFill="1" applyBorder="1" applyAlignment="1">
      <alignment horizontal="right"/>
    </xf>
    <xf numFmtId="0" fontId="18" fillId="0" borderId="38" xfId="1" applyFont="1" applyBorder="1"/>
    <xf numFmtId="40" fontId="18" fillId="0" borderId="39" xfId="1" applyNumberFormat="1" applyFont="1" applyBorder="1"/>
    <xf numFmtId="0" fontId="18" fillId="0" borderId="22" xfId="1" applyFont="1" applyBorder="1" applyAlignment="1">
      <alignment horizontal="left"/>
    </xf>
    <xf numFmtId="38" fontId="18" fillId="0" borderId="10" xfId="14" applyNumberFormat="1" applyFont="1" applyBorder="1" applyAlignment="1">
      <alignment horizontal="left"/>
    </xf>
    <xf numFmtId="38" fontId="18" fillId="0" borderId="22" xfId="14" applyNumberFormat="1" applyFont="1" applyBorder="1" applyAlignment="1">
      <alignment horizontal="left"/>
    </xf>
    <xf numFmtId="38" fontId="18" fillId="0" borderId="22" xfId="17" applyNumberFormat="1" applyFont="1" applyBorder="1" applyAlignment="1">
      <alignment horizontal="left"/>
    </xf>
    <xf numFmtId="38" fontId="18" fillId="0" borderId="10" xfId="21" applyNumberFormat="1" applyFont="1" applyBorder="1" applyAlignment="1">
      <alignment vertical="center"/>
    </xf>
    <xf numFmtId="38" fontId="18" fillId="0" borderId="22" xfId="21" applyNumberFormat="1" applyFont="1" applyBorder="1" applyAlignment="1">
      <alignment vertical="center"/>
    </xf>
    <xf numFmtId="44" fontId="18" fillId="0" borderId="29" xfId="28" applyFont="1" applyFill="1" applyBorder="1" applyAlignment="1" applyProtection="1">
      <alignment horizontal="right"/>
    </xf>
    <xf numFmtId="8" fontId="20" fillId="2" borderId="27" xfId="28" applyNumberFormat="1" applyFont="1" applyFill="1" applyBorder="1" applyAlignment="1">
      <alignment horizontal="right"/>
    </xf>
    <xf numFmtId="0" fontId="28" fillId="0" borderId="0" xfId="1" applyFont="1"/>
    <xf numFmtId="0" fontId="28" fillId="0" borderId="30" xfId="1" applyFont="1" applyBorder="1" applyAlignment="1">
      <alignment horizontal="center"/>
    </xf>
    <xf numFmtId="0" fontId="29" fillId="0" borderId="36" xfId="2" applyFont="1" applyBorder="1"/>
    <xf numFmtId="0" fontId="28" fillId="0" borderId="36" xfId="2" applyFont="1" applyBorder="1"/>
    <xf numFmtId="0" fontId="28" fillId="0" borderId="36" xfId="1" applyFont="1" applyBorder="1" applyAlignment="1">
      <alignment horizontal="center"/>
    </xf>
    <xf numFmtId="38" fontId="28" fillId="0" borderId="36" xfId="1" applyNumberFormat="1" applyFont="1" applyBorder="1" applyAlignment="1">
      <alignment horizontal="center" vertical="center"/>
    </xf>
    <xf numFmtId="40" fontId="28" fillId="0" borderId="36" xfId="1" applyNumberFormat="1" applyFont="1" applyBorder="1"/>
    <xf numFmtId="40" fontId="28" fillId="0" borderId="31" xfId="1" applyNumberFormat="1" applyFont="1" applyBorder="1"/>
    <xf numFmtId="0" fontId="28" fillId="0" borderId="0" xfId="1" applyFont="1" applyAlignment="1">
      <alignment horizontal="center"/>
    </xf>
    <xf numFmtId="0" fontId="29" fillId="0" borderId="0" xfId="2" applyFont="1"/>
    <xf numFmtId="0" fontId="28" fillId="0" borderId="0" xfId="2" applyFont="1"/>
    <xf numFmtId="38" fontId="28" fillId="0" borderId="0" xfId="1" applyNumberFormat="1" applyFont="1" applyAlignment="1">
      <alignment horizontal="center"/>
    </xf>
    <xf numFmtId="40" fontId="28" fillId="0" borderId="0" xfId="1" applyNumberFormat="1" applyFont="1"/>
    <xf numFmtId="0" fontId="28" fillId="0" borderId="44" xfId="1" applyFont="1" applyBorder="1" applyAlignment="1">
      <alignment horizontal="center"/>
    </xf>
    <xf numFmtId="0" fontId="28" fillId="0" borderId="0" xfId="2" applyFont="1" applyAlignment="1">
      <alignment horizontal="left"/>
    </xf>
    <xf numFmtId="38" fontId="28" fillId="0" borderId="0" xfId="1" applyNumberFormat="1" applyFont="1" applyAlignment="1">
      <alignment horizontal="center" vertical="center"/>
    </xf>
    <xf numFmtId="40" fontId="28" fillId="0" borderId="47" xfId="1" applyNumberFormat="1" applyFont="1" applyBorder="1"/>
    <xf numFmtId="0" fontId="30" fillId="0" borderId="0" xfId="0" applyFont="1"/>
    <xf numFmtId="0" fontId="29" fillId="0" borderId="0" xfId="1" applyFont="1"/>
    <xf numFmtId="168" fontId="31" fillId="0" borderId="0" xfId="21" applyNumberFormat="1" applyFont="1" applyAlignment="1">
      <alignment horizontal="center" vertical="center"/>
    </xf>
    <xf numFmtId="0" fontId="29" fillId="0" borderId="0" xfId="1" applyFont="1" applyAlignment="1">
      <alignment horizontal="center"/>
    </xf>
    <xf numFmtId="8" fontId="28" fillId="0" borderId="0" xfId="27" applyNumberFormat="1" applyFont="1" applyFill="1" applyBorder="1" applyAlignment="1">
      <alignment horizontal="right"/>
    </xf>
    <xf numFmtId="0" fontId="29" fillId="0" borderId="24" xfId="1" applyFont="1" applyBorder="1" applyAlignment="1">
      <alignment horizontal="center" vertical="top" wrapText="1"/>
    </xf>
    <xf numFmtId="0" fontId="29" fillId="0" borderId="18" xfId="1" applyFont="1" applyBorder="1" applyAlignment="1">
      <alignment horizontal="center" vertical="top" wrapText="1"/>
    </xf>
    <xf numFmtId="38" fontId="29" fillId="0" borderId="18" xfId="1" applyNumberFormat="1" applyFont="1" applyBorder="1" applyAlignment="1">
      <alignment horizontal="center" vertical="top" wrapText="1"/>
    </xf>
    <xf numFmtId="40" fontId="29" fillId="0" borderId="18" xfId="1" applyNumberFormat="1" applyFont="1" applyBorder="1" applyAlignment="1">
      <alignment horizontal="center" vertical="top" wrapText="1"/>
    </xf>
    <xf numFmtId="40" fontId="29" fillId="0" borderId="25" xfId="1" applyNumberFormat="1" applyFont="1" applyBorder="1" applyAlignment="1">
      <alignment horizontal="center" vertical="top" wrapText="1"/>
    </xf>
    <xf numFmtId="0" fontId="28" fillId="0" borderId="0" xfId="21" applyFont="1" applyAlignment="1">
      <alignment horizontal="left" vertical="center"/>
    </xf>
    <xf numFmtId="0" fontId="32" fillId="0" borderId="0" xfId="2" applyFont="1"/>
    <xf numFmtId="0" fontId="28" fillId="0" borderId="0" xfId="21" applyFont="1" applyAlignment="1">
      <alignment horizontal="center" vertical="center"/>
    </xf>
    <xf numFmtId="38" fontId="28" fillId="0" borderId="0" xfId="21" applyNumberFormat="1" applyFont="1" applyAlignment="1">
      <alignment horizontal="center" vertical="center"/>
    </xf>
    <xf numFmtId="43" fontId="28" fillId="0" borderId="0" xfId="2" applyNumberFormat="1" applyFont="1" applyAlignment="1">
      <alignment horizontal="center" vertical="center"/>
    </xf>
    <xf numFmtId="43" fontId="28" fillId="0" borderId="0" xfId="21" applyNumberFormat="1" applyFont="1"/>
    <xf numFmtId="0" fontId="28" fillId="0" borderId="1" xfId="1" applyFont="1" applyBorder="1" applyAlignment="1">
      <alignment horizontal="center"/>
    </xf>
    <xf numFmtId="44" fontId="28" fillId="0" borderId="29" xfId="27" applyFont="1" applyFill="1" applyBorder="1" applyAlignment="1" applyProtection="1">
      <alignment horizontal="right"/>
    </xf>
    <xf numFmtId="0" fontId="28" fillId="0" borderId="0" xfId="1" applyFont="1" applyAlignment="1">
      <alignment horizontal="left"/>
    </xf>
    <xf numFmtId="1" fontId="33" fillId="0" borderId="0" xfId="71" applyNumberFormat="1" applyFont="1" applyAlignment="1">
      <alignment horizontal="center"/>
    </xf>
    <xf numFmtId="38" fontId="28" fillId="0" borderId="10" xfId="21" applyNumberFormat="1" applyFont="1" applyBorder="1" applyAlignment="1">
      <alignment horizontal="left" vertical="center"/>
    </xf>
    <xf numFmtId="38" fontId="28" fillId="0" borderId="22" xfId="21" applyNumberFormat="1" applyFont="1" applyBorder="1" applyAlignment="1">
      <alignment horizontal="left" vertical="center"/>
    </xf>
    <xf numFmtId="38" fontId="28" fillId="0" borderId="2" xfId="21" applyNumberFormat="1" applyFont="1" applyBorder="1" applyAlignment="1">
      <alignment horizontal="center" vertical="center"/>
    </xf>
    <xf numFmtId="0" fontId="28" fillId="0" borderId="2" xfId="21" applyFont="1" applyBorder="1" applyAlignment="1">
      <alignment horizontal="center" vertical="center"/>
    </xf>
    <xf numFmtId="172" fontId="33" fillId="0" borderId="2" xfId="27" applyNumberFormat="1" applyFont="1" applyFill="1" applyBorder="1" applyAlignment="1">
      <alignment horizontal="right"/>
    </xf>
    <xf numFmtId="38" fontId="28" fillId="0" borderId="0" xfId="21" applyNumberFormat="1" applyFont="1" applyAlignment="1">
      <alignment horizontal="left" vertical="center"/>
    </xf>
    <xf numFmtId="0" fontId="31" fillId="0" borderId="0" xfId="21" applyFont="1" applyAlignment="1">
      <alignment horizontal="center" vertical="center"/>
    </xf>
    <xf numFmtId="40" fontId="34" fillId="0" borderId="0" xfId="21" applyNumberFormat="1" applyFont="1"/>
    <xf numFmtId="8" fontId="33" fillId="2" borderId="0" xfId="27" applyNumberFormat="1" applyFont="1" applyFill="1" applyBorder="1" applyAlignment="1">
      <alignment horizontal="right"/>
    </xf>
    <xf numFmtId="8" fontId="33" fillId="0" borderId="0" xfId="27" applyNumberFormat="1" applyFont="1" applyFill="1" applyBorder="1" applyAlignment="1">
      <alignment horizontal="right"/>
    </xf>
    <xf numFmtId="1" fontId="28" fillId="0" borderId="0" xfId="1" applyNumberFormat="1" applyFont="1" applyAlignment="1">
      <alignment horizontal="center"/>
    </xf>
    <xf numFmtId="38" fontId="36" fillId="2" borderId="2" xfId="21" applyNumberFormat="1" applyFont="1" applyFill="1" applyBorder="1" applyAlignment="1">
      <alignment horizontal="center" vertical="center"/>
    </xf>
    <xf numFmtId="0" fontId="36" fillId="2" borderId="2" xfId="1" applyFont="1" applyFill="1" applyBorder="1" applyAlignment="1">
      <alignment horizontal="center" vertical="center"/>
    </xf>
    <xf numFmtId="172" fontId="36" fillId="2" borderId="2" xfId="1" applyNumberFormat="1" applyFont="1" applyFill="1" applyBorder="1" applyAlignment="1">
      <alignment horizontal="center"/>
    </xf>
    <xf numFmtId="1" fontId="33" fillId="0" borderId="0" xfId="72" applyNumberFormat="1" applyFont="1" applyAlignment="1">
      <alignment horizontal="center"/>
    </xf>
    <xf numFmtId="0" fontId="28" fillId="0" borderId="1" xfId="1" applyFont="1" applyBorder="1" applyAlignment="1">
      <alignment horizontal="right"/>
    </xf>
    <xf numFmtId="38" fontId="36" fillId="0" borderId="2" xfId="21" applyNumberFormat="1" applyFont="1" applyBorder="1" applyAlignment="1">
      <alignment horizontal="center" vertical="center"/>
    </xf>
    <xf numFmtId="166" fontId="36" fillId="0" borderId="2" xfId="21" applyNumberFormat="1" applyFont="1" applyBorder="1" applyAlignment="1">
      <alignment horizontal="center" vertical="center"/>
    </xf>
    <xf numFmtId="172" fontId="37" fillId="0" borderId="2" xfId="27" applyNumberFormat="1" applyFont="1" applyFill="1" applyBorder="1" applyAlignment="1">
      <alignment horizontal="right"/>
    </xf>
    <xf numFmtId="44" fontId="36" fillId="0" borderId="27" xfId="27" applyFont="1" applyFill="1" applyBorder="1" applyAlignment="1" applyProtection="1">
      <alignment horizontal="right"/>
    </xf>
    <xf numFmtId="38" fontId="28" fillId="2" borderId="2" xfId="21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horizontal="center" vertical="center"/>
    </xf>
    <xf numFmtId="172" fontId="28" fillId="2" borderId="2" xfId="1" applyNumberFormat="1" applyFont="1" applyFill="1" applyBorder="1" applyAlignment="1">
      <alignment horizontal="center"/>
    </xf>
    <xf numFmtId="38" fontId="28" fillId="0" borderId="0" xfId="14" applyNumberFormat="1" applyFont="1"/>
    <xf numFmtId="0" fontId="31" fillId="0" borderId="2" xfId="1" applyFont="1" applyBorder="1" applyAlignment="1">
      <alignment horizontal="center" vertical="center"/>
    </xf>
    <xf numFmtId="0" fontId="28" fillId="0" borderId="2" xfId="0" applyFont="1" applyBorder="1"/>
    <xf numFmtId="1" fontId="28" fillId="0" borderId="2" xfId="77" applyNumberFormat="1" applyFont="1" applyBorder="1" applyAlignment="1">
      <alignment horizontal="center"/>
    </xf>
    <xf numFmtId="1" fontId="33" fillId="0" borderId="2" xfId="78" applyNumberFormat="1" applyFont="1" applyBorder="1" applyAlignment="1">
      <alignment horizontal="center"/>
    </xf>
    <xf numFmtId="0" fontId="32" fillId="0" borderId="0" xfId="0" applyFont="1"/>
    <xf numFmtId="1" fontId="28" fillId="0" borderId="2" xfId="78" applyNumberFormat="1" applyFont="1" applyBorder="1" applyAlignment="1">
      <alignment horizontal="center"/>
    </xf>
    <xf numFmtId="38" fontId="28" fillId="0" borderId="10" xfId="21" applyNumberFormat="1" applyFont="1" applyBorder="1" applyAlignment="1">
      <alignment vertical="center"/>
    </xf>
    <xf numFmtId="38" fontId="28" fillId="0" borderId="22" xfId="21" applyNumberFormat="1" applyFont="1" applyBorder="1" applyAlignment="1">
      <alignment vertical="center"/>
    </xf>
    <xf numFmtId="0" fontId="28" fillId="0" borderId="2" xfId="1" applyFont="1" applyBorder="1" applyAlignment="1">
      <alignment horizontal="center"/>
    </xf>
    <xf numFmtId="8" fontId="28" fillId="0" borderId="0" xfId="27" applyNumberFormat="1" applyFont="1" applyFill="1" applyBorder="1" applyAlignment="1" applyProtection="1">
      <alignment horizontal="right"/>
    </xf>
    <xf numFmtId="8" fontId="37" fillId="0" borderId="0" xfId="27" applyNumberFormat="1" applyFont="1" applyFill="1" applyBorder="1" applyAlignment="1">
      <alignment horizontal="right"/>
    </xf>
    <xf numFmtId="0" fontId="28" fillId="0" borderId="2" xfId="1" applyFont="1" applyBorder="1" applyAlignment="1">
      <alignment horizontal="center" vertical="center"/>
    </xf>
    <xf numFmtId="0" fontId="28" fillId="0" borderId="10" xfId="1" applyFont="1" applyBorder="1" applyAlignment="1">
      <alignment horizontal="left"/>
    </xf>
    <xf numFmtId="0" fontId="28" fillId="0" borderId="22" xfId="1" applyFont="1" applyBorder="1" applyAlignment="1">
      <alignment horizontal="left"/>
    </xf>
    <xf numFmtId="0" fontId="38" fillId="0" borderId="2" xfId="21" applyFont="1" applyBorder="1" applyAlignment="1">
      <alignment horizontal="center" vertical="center"/>
    </xf>
    <xf numFmtId="0" fontId="36" fillId="0" borderId="2" xfId="1" applyFont="1" applyBorder="1" applyAlignment="1">
      <alignment horizontal="center" vertical="center"/>
    </xf>
    <xf numFmtId="0" fontId="28" fillId="0" borderId="0" xfId="1" quotePrefix="1" applyFont="1"/>
    <xf numFmtId="0" fontId="31" fillId="0" borderId="2" xfId="21" applyFont="1" applyBorder="1" applyAlignment="1">
      <alignment horizontal="center" vertical="center"/>
    </xf>
    <xf numFmtId="8" fontId="28" fillId="2" borderId="0" xfId="27" applyNumberFormat="1" applyFont="1" applyFill="1" applyBorder="1" applyAlignment="1">
      <alignment horizontal="right"/>
    </xf>
    <xf numFmtId="38" fontId="28" fillId="0" borderId="10" xfId="14" applyNumberFormat="1" applyFont="1" applyBorder="1" applyAlignment="1">
      <alignment horizontal="left"/>
    </xf>
    <xf numFmtId="38" fontId="28" fillId="0" borderId="22" xfId="14" applyNumberFormat="1" applyFont="1" applyBorder="1" applyAlignment="1">
      <alignment horizontal="left"/>
    </xf>
    <xf numFmtId="8" fontId="36" fillId="0" borderId="0" xfId="27" applyNumberFormat="1" applyFont="1" applyFill="1" applyBorder="1" applyAlignment="1">
      <alignment horizontal="right"/>
    </xf>
    <xf numFmtId="172" fontId="37" fillId="0" borderId="2" xfId="27" applyNumberFormat="1" applyFont="1" applyFill="1" applyBorder="1" applyAlignment="1"/>
    <xf numFmtId="1" fontId="33" fillId="0" borderId="0" xfId="68" applyNumberFormat="1" applyFont="1" applyAlignment="1">
      <alignment horizontal="center"/>
    </xf>
    <xf numFmtId="38" fontId="28" fillId="0" borderId="0" xfId="14" applyNumberFormat="1" applyFont="1" applyAlignment="1">
      <alignment horizontal="left"/>
    </xf>
    <xf numFmtId="1" fontId="33" fillId="0" borderId="0" xfId="80" applyNumberFormat="1" applyFont="1" applyAlignment="1">
      <alignment horizontal="center"/>
    </xf>
    <xf numFmtId="44" fontId="33" fillId="0" borderId="0" xfId="27" applyFont="1" applyFill="1" applyBorder="1" applyAlignment="1">
      <alignment horizontal="right"/>
    </xf>
    <xf numFmtId="1" fontId="33" fillId="0" borderId="0" xfId="77" applyNumberFormat="1" applyFont="1" applyAlignment="1">
      <alignment horizontal="center"/>
    </xf>
    <xf numFmtId="3" fontId="38" fillId="0" borderId="2" xfId="79" applyNumberFormat="1" applyFont="1" applyBorder="1" applyAlignment="1">
      <alignment horizontal="center" vertical="center"/>
    </xf>
    <xf numFmtId="2" fontId="28" fillId="0" borderId="1" xfId="1" applyNumberFormat="1" applyFont="1" applyBorder="1" applyAlignment="1">
      <alignment horizontal="right"/>
    </xf>
    <xf numFmtId="9" fontId="28" fillId="0" borderId="0" xfId="1" applyNumberFormat="1" applyFont="1" applyAlignment="1">
      <alignment horizontal="center"/>
    </xf>
    <xf numFmtId="0" fontId="31" fillId="0" borderId="0" xfId="1" applyFont="1" applyAlignment="1">
      <alignment horizontal="center"/>
    </xf>
    <xf numFmtId="167" fontId="28" fillId="0" borderId="0" xfId="27" applyNumberFormat="1" applyFont="1" applyFill="1" applyBorder="1" applyProtection="1"/>
    <xf numFmtId="167" fontId="28" fillId="0" borderId="0" xfId="27" applyNumberFormat="1" applyFont="1" applyFill="1" applyProtection="1"/>
    <xf numFmtId="0" fontId="38" fillId="0" borderId="2" xfId="1" applyFont="1" applyBorder="1" applyAlignment="1">
      <alignment horizontal="center" vertical="center"/>
    </xf>
    <xf numFmtId="8" fontId="36" fillId="0" borderId="0" xfId="27" applyNumberFormat="1" applyFont="1" applyFill="1" applyBorder="1" applyAlignment="1" applyProtection="1">
      <alignment horizontal="right"/>
    </xf>
    <xf numFmtId="38" fontId="28" fillId="0" borderId="22" xfId="17" applyNumberFormat="1" applyFont="1" applyBorder="1" applyAlignment="1">
      <alignment horizontal="left"/>
    </xf>
    <xf numFmtId="0" fontId="36" fillId="0" borderId="2" xfId="1" applyFont="1" applyBorder="1" applyAlignment="1">
      <alignment horizontal="center"/>
    </xf>
    <xf numFmtId="0" fontId="38" fillId="0" borderId="2" xfId="1" applyFont="1" applyBorder="1" applyAlignment="1">
      <alignment horizontal="center"/>
    </xf>
    <xf numFmtId="44" fontId="37" fillId="0" borderId="2" xfId="27" applyFont="1" applyFill="1" applyBorder="1" applyAlignment="1">
      <alignment horizontal="right"/>
    </xf>
    <xf numFmtId="40" fontId="29" fillId="0" borderId="0" xfId="1" applyNumberFormat="1" applyFont="1"/>
    <xf numFmtId="0" fontId="28" fillId="0" borderId="30" xfId="1" applyFont="1" applyBorder="1" applyAlignment="1">
      <alignment horizontal="left"/>
    </xf>
    <xf numFmtId="172" fontId="28" fillId="2" borderId="2" xfId="21" applyNumberFormat="1" applyFont="1" applyFill="1" applyBorder="1" applyAlignment="1">
      <alignment horizontal="center" vertical="center"/>
    </xf>
    <xf numFmtId="164" fontId="28" fillId="0" borderId="0" xfId="1" applyNumberFormat="1" applyFont="1" applyAlignment="1">
      <alignment horizontal="center"/>
    </xf>
    <xf numFmtId="0" fontId="28" fillId="0" borderId="1" xfId="1" applyFont="1" applyBorder="1"/>
    <xf numFmtId="0" fontId="28" fillId="0" borderId="36" xfId="1" applyFont="1" applyBorder="1" applyAlignment="1">
      <alignment horizontal="left"/>
    </xf>
    <xf numFmtId="0" fontId="28" fillId="0" borderId="34" xfId="1" applyFont="1" applyBorder="1" applyAlignment="1">
      <alignment horizontal="left"/>
    </xf>
    <xf numFmtId="8" fontId="28" fillId="0" borderId="0" xfId="1" applyNumberFormat="1" applyFont="1" applyAlignment="1">
      <alignment horizontal="right"/>
    </xf>
    <xf numFmtId="8" fontId="36" fillId="0" borderId="2" xfId="27" applyNumberFormat="1" applyFont="1" applyFill="1" applyBorder="1" applyAlignment="1">
      <alignment horizontal="right"/>
    </xf>
    <xf numFmtId="0" fontId="28" fillId="0" borderId="10" xfId="1" applyFont="1" applyBorder="1"/>
    <xf numFmtId="0" fontId="28" fillId="0" borderId="31" xfId="1" applyFont="1" applyBorder="1"/>
    <xf numFmtId="0" fontId="28" fillId="0" borderId="30" xfId="1" applyFont="1" applyBorder="1"/>
    <xf numFmtId="9" fontId="28" fillId="0" borderId="0" xfId="23" applyFont="1" applyFill="1" applyAlignment="1" applyProtection="1">
      <alignment horizontal="center"/>
    </xf>
    <xf numFmtId="4" fontId="28" fillId="7" borderId="6" xfId="1" applyNumberFormat="1" applyFont="1" applyFill="1" applyBorder="1" applyAlignment="1">
      <alignment horizontal="right"/>
    </xf>
    <xf numFmtId="44" fontId="29" fillId="7" borderId="7" xfId="27" applyFont="1" applyFill="1" applyBorder="1" applyAlignment="1" applyProtection="1">
      <alignment horizontal="right"/>
    </xf>
    <xf numFmtId="0" fontId="28" fillId="0" borderId="28" xfId="1" applyFont="1" applyBorder="1" applyAlignment="1">
      <alignment horizontal="center"/>
    </xf>
    <xf numFmtId="0" fontId="28" fillId="0" borderId="9" xfId="1" applyFont="1" applyBorder="1" applyAlignment="1">
      <alignment horizontal="left"/>
    </xf>
    <xf numFmtId="0" fontId="28" fillId="0" borderId="21" xfId="1" applyFont="1" applyBorder="1" applyAlignment="1">
      <alignment horizontal="left"/>
    </xf>
    <xf numFmtId="0" fontId="28" fillId="0" borderId="26" xfId="1" applyFont="1" applyBorder="1" applyAlignment="1">
      <alignment horizontal="center"/>
    </xf>
    <xf numFmtId="9" fontId="28" fillId="0" borderId="26" xfId="23" applyFont="1" applyFill="1" applyBorder="1" applyAlignment="1" applyProtection="1">
      <alignment horizontal="center" vertical="center"/>
    </xf>
    <xf numFmtId="4" fontId="28" fillId="0" borderId="14" xfId="1" applyNumberFormat="1" applyFont="1" applyBorder="1" applyAlignment="1">
      <alignment horizontal="right"/>
    </xf>
    <xf numFmtId="44" fontId="28" fillId="0" borderId="8" xfId="27" applyFont="1" applyFill="1" applyBorder="1" applyAlignment="1" applyProtection="1">
      <alignment horizontal="right"/>
    </xf>
    <xf numFmtId="0" fontId="28" fillId="0" borderId="1" xfId="1" applyFont="1" applyBorder="1" applyAlignment="1">
      <alignment horizontal="center" vertical="top"/>
    </xf>
    <xf numFmtId="9" fontId="28" fillId="0" borderId="2" xfId="23" applyFont="1" applyFill="1" applyBorder="1" applyAlignment="1" applyProtection="1">
      <alignment horizontal="center" vertical="top"/>
    </xf>
    <xf numFmtId="4" fontId="28" fillId="0" borderId="2" xfId="1" applyNumberFormat="1" applyFont="1" applyBorder="1" applyAlignment="1">
      <alignment horizontal="right"/>
    </xf>
    <xf numFmtId="44" fontId="28" fillId="0" borderId="3" xfId="27" applyFont="1" applyFill="1" applyBorder="1" applyAlignment="1" applyProtection="1">
      <alignment horizontal="right"/>
    </xf>
    <xf numFmtId="0" fontId="28" fillId="0" borderId="16" xfId="1" applyFont="1" applyBorder="1" applyAlignment="1">
      <alignment horizontal="center"/>
    </xf>
    <xf numFmtId="40" fontId="28" fillId="0" borderId="40" xfId="1" applyNumberFormat="1" applyFont="1" applyBorder="1"/>
    <xf numFmtId="0" fontId="39" fillId="0" borderId="16" xfId="1" applyFont="1" applyBorder="1" applyAlignment="1">
      <alignment horizontal="center"/>
    </xf>
    <xf numFmtId="0" fontId="39" fillId="0" borderId="41" xfId="1" applyFont="1" applyBorder="1" applyAlignment="1">
      <alignment horizontal="center"/>
    </xf>
    <xf numFmtId="0" fontId="28" fillId="0" borderId="0" xfId="1" applyFont="1" applyAlignment="1">
      <alignment vertical="center"/>
    </xf>
    <xf numFmtId="0" fontId="28" fillId="0" borderId="0" xfId="3" applyFont="1"/>
    <xf numFmtId="0" fontId="28" fillId="0" borderId="0" xfId="1" applyFont="1" applyAlignment="1">
      <alignment horizontal="right"/>
    </xf>
    <xf numFmtId="170" fontId="31" fillId="4" borderId="0" xfId="1" applyNumberFormat="1" applyFont="1" applyFill="1" applyAlignment="1">
      <alignment horizontal="right"/>
    </xf>
    <xf numFmtId="0" fontId="31" fillId="4" borderId="0" xfId="1" applyFont="1" applyFill="1" applyAlignment="1">
      <alignment horizontal="center"/>
    </xf>
    <xf numFmtId="171" fontId="31" fillId="4" borderId="0" xfId="1" applyNumberFormat="1" applyFont="1" applyFill="1" applyAlignment="1">
      <alignment horizontal="left"/>
    </xf>
    <xf numFmtId="40" fontId="31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wrapText="1"/>
    </xf>
    <xf numFmtId="0" fontId="32" fillId="0" borderId="0" xfId="2" applyFont="1" applyAlignment="1">
      <alignment wrapText="1"/>
    </xf>
    <xf numFmtId="4" fontId="31" fillId="0" borderId="0" xfId="1" applyNumberFormat="1" applyFont="1" applyAlignment="1">
      <alignment horizontal="center" vertical="center"/>
    </xf>
    <xf numFmtId="40" fontId="28" fillId="0" borderId="0" xfId="1" applyNumberFormat="1" applyFont="1" applyAlignment="1">
      <alignment horizontal="center"/>
    </xf>
    <xf numFmtId="38" fontId="31" fillId="0" borderId="0" xfId="1" applyNumberFormat="1" applyFont="1" applyAlignment="1">
      <alignment horizontal="center" vertical="center"/>
    </xf>
    <xf numFmtId="38" fontId="31" fillId="0" borderId="0" xfId="1" applyNumberFormat="1" applyFont="1" applyAlignment="1">
      <alignment horizontal="center"/>
    </xf>
    <xf numFmtId="166" fontId="28" fillId="0" borderId="0" xfId="1" applyNumberFormat="1" applyFont="1" applyAlignment="1">
      <alignment horizontal="center"/>
    </xf>
    <xf numFmtId="0" fontId="40" fillId="0" borderId="0" xfId="1" applyFont="1" applyAlignment="1">
      <alignment horizontal="center"/>
    </xf>
    <xf numFmtId="0" fontId="28" fillId="0" borderId="0" xfId="1" applyFont="1" applyAlignment="1">
      <alignment horizontal="center" vertical="center"/>
    </xf>
    <xf numFmtId="40" fontId="28" fillId="0" borderId="0" xfId="1" applyNumberFormat="1" applyFont="1" applyAlignment="1">
      <alignment horizontal="left"/>
    </xf>
    <xf numFmtId="4" fontId="28" fillId="0" borderId="0" xfId="1" applyNumberFormat="1" applyFont="1"/>
    <xf numFmtId="40" fontId="31" fillId="0" borderId="0" xfId="1" applyNumberFormat="1" applyFont="1" applyAlignment="1">
      <alignment horizontal="center"/>
    </xf>
    <xf numFmtId="4" fontId="28" fillId="0" borderId="0" xfId="1" applyNumberFormat="1" applyFont="1" applyAlignment="1">
      <alignment horizontal="right"/>
    </xf>
    <xf numFmtId="4" fontId="28" fillId="0" borderId="0" xfId="26" applyNumberFormat="1" applyFont="1" applyAlignment="1">
      <alignment horizontal="right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right"/>
    </xf>
    <xf numFmtId="0" fontId="28" fillId="0" borderId="19" xfId="1" applyFont="1" applyBorder="1" applyAlignment="1">
      <alignment horizontal="center"/>
    </xf>
    <xf numFmtId="0" fontId="31" fillId="0" borderId="19" xfId="1" applyFont="1" applyBorder="1" applyAlignment="1">
      <alignment horizontal="center" vertical="center"/>
    </xf>
    <xf numFmtId="8" fontId="28" fillId="0" borderId="2" xfId="1" applyNumberFormat="1" applyFont="1" applyBorder="1" applyAlignment="1">
      <alignment horizontal="right"/>
    </xf>
    <xf numFmtId="44" fontId="28" fillId="0" borderId="27" xfId="27" applyFont="1" applyBorder="1" applyAlignment="1">
      <alignment horizontal="right"/>
    </xf>
    <xf numFmtId="0" fontId="28" fillId="0" borderId="22" xfId="1" applyFont="1" applyBorder="1"/>
    <xf numFmtId="38" fontId="28" fillId="0" borderId="22" xfId="21" applyNumberFormat="1" applyFont="1" applyBorder="1" applyAlignment="1">
      <alignment horizontal="center" vertical="center"/>
    </xf>
    <xf numFmtId="4" fontId="33" fillId="0" borderId="2" xfId="73" applyNumberFormat="1" applyFont="1" applyBorder="1" applyAlignment="1">
      <alignment horizontal="center"/>
    </xf>
    <xf numFmtId="38" fontId="28" fillId="0" borderId="33" xfId="21" applyNumberFormat="1" applyFont="1" applyBorder="1" applyAlignment="1">
      <alignment horizontal="left" vertical="center"/>
    </xf>
    <xf numFmtId="38" fontId="28" fillId="0" borderId="19" xfId="21" applyNumberFormat="1" applyFont="1" applyBorder="1" applyAlignment="1">
      <alignment horizontal="center" vertical="center"/>
    </xf>
    <xf numFmtId="8" fontId="33" fillId="0" borderId="2" xfId="27" applyNumberFormat="1" applyFont="1" applyBorder="1" applyAlignment="1">
      <alignment horizontal="right"/>
    </xf>
    <xf numFmtId="38" fontId="28" fillId="3" borderId="19" xfId="21" applyNumberFormat="1" applyFont="1" applyFill="1" applyBorder="1" applyAlignment="1">
      <alignment horizontal="center" vertical="center"/>
    </xf>
    <xf numFmtId="0" fontId="28" fillId="3" borderId="2" xfId="1" applyFont="1" applyFill="1" applyBorder="1" applyAlignment="1">
      <alignment horizontal="center" vertical="center"/>
    </xf>
    <xf numFmtId="8" fontId="33" fillId="3" borderId="2" xfId="27" applyNumberFormat="1" applyFont="1" applyFill="1" applyBorder="1" applyAlignment="1">
      <alignment horizontal="right"/>
    </xf>
    <xf numFmtId="8" fontId="33" fillId="3" borderId="27" xfId="27" applyNumberFormat="1" applyFont="1" applyFill="1" applyBorder="1" applyAlignment="1">
      <alignment horizontal="right"/>
    </xf>
    <xf numFmtId="0" fontId="28" fillId="0" borderId="0" xfId="1" applyFont="1" applyAlignment="1">
      <alignment horizontal="center" vertical="top" wrapText="1"/>
    </xf>
    <xf numFmtId="38" fontId="28" fillId="0" borderId="36" xfId="1" applyNumberFormat="1" applyFont="1" applyBorder="1" applyAlignment="1">
      <alignment horizontal="center"/>
    </xf>
    <xf numFmtId="0" fontId="29" fillId="0" borderId="0" xfId="1" applyFont="1" applyAlignment="1">
      <alignment horizontal="centerContinuous"/>
    </xf>
    <xf numFmtId="9" fontId="29" fillId="0" borderId="0" xfId="1" applyNumberFormat="1" applyFont="1" applyAlignment="1">
      <alignment horizontal="centerContinuous"/>
    </xf>
    <xf numFmtId="0" fontId="36" fillId="2" borderId="2" xfId="1" applyFont="1" applyFill="1" applyBorder="1" applyAlignment="1">
      <alignment horizontal="center"/>
    </xf>
    <xf numFmtId="172" fontId="36" fillId="2" borderId="2" xfId="1" applyNumberFormat="1" applyFont="1" applyFill="1" applyBorder="1"/>
    <xf numFmtId="0" fontId="28" fillId="2" borderId="2" xfId="1" applyFont="1" applyFill="1" applyBorder="1" applyAlignment="1">
      <alignment horizontal="center"/>
    </xf>
    <xf numFmtId="172" fontId="28" fillId="2" borderId="2" xfId="1" applyNumberFormat="1" applyFont="1" applyFill="1" applyBorder="1"/>
    <xf numFmtId="0" fontId="36" fillId="0" borderId="2" xfId="21" applyFont="1" applyBorder="1" applyAlignment="1">
      <alignment horizontal="center" vertical="center"/>
    </xf>
    <xf numFmtId="165" fontId="28" fillId="0" borderId="0" xfId="1" applyNumberFormat="1" applyFont="1"/>
    <xf numFmtId="0" fontId="28" fillId="5" borderId="0" xfId="1" applyFont="1" applyFill="1"/>
    <xf numFmtId="1" fontId="33" fillId="0" borderId="0" xfId="82" applyNumberFormat="1" applyFont="1" applyAlignment="1">
      <alignment horizontal="center"/>
    </xf>
    <xf numFmtId="1" fontId="33" fillId="0" borderId="0" xfId="83" applyNumberFormat="1" applyFont="1" applyAlignment="1">
      <alignment horizontal="center"/>
    </xf>
    <xf numFmtId="3" fontId="36" fillId="0" borderId="2" xfId="79" applyNumberFormat="1" applyFont="1" applyBorder="1" applyAlignment="1">
      <alignment horizontal="center" vertical="center"/>
    </xf>
    <xf numFmtId="172" fontId="28" fillId="2" borderId="2" xfId="21" applyNumberFormat="1" applyFont="1" applyFill="1" applyBorder="1"/>
    <xf numFmtId="38" fontId="28" fillId="0" borderId="30" xfId="21" applyNumberFormat="1" applyFont="1" applyBorder="1" applyAlignment="1">
      <alignment horizontal="left" vertical="center"/>
    </xf>
    <xf numFmtId="38" fontId="28" fillId="0" borderId="31" xfId="21" applyNumberFormat="1" applyFont="1" applyBorder="1" applyAlignment="1">
      <alignment horizontal="left" vertical="center"/>
    </xf>
    <xf numFmtId="3" fontId="33" fillId="0" borderId="30" xfId="73" applyNumberFormat="1" applyFont="1" applyBorder="1" applyAlignment="1">
      <alignment horizontal="center"/>
    </xf>
    <xf numFmtId="44" fontId="28" fillId="0" borderId="40" xfId="27" applyFont="1" applyFill="1" applyBorder="1" applyAlignment="1" applyProtection="1">
      <alignment horizontal="right"/>
    </xf>
    <xf numFmtId="44" fontId="36" fillId="0" borderId="0" xfId="27" applyFont="1" applyBorder="1" applyAlignment="1">
      <alignment horizontal="right"/>
    </xf>
    <xf numFmtId="0" fontId="28" fillId="6" borderId="1" xfId="1" applyFont="1" applyFill="1" applyBorder="1" applyAlignment="1">
      <alignment horizontal="center"/>
    </xf>
    <xf numFmtId="0" fontId="29" fillId="6" borderId="6" xfId="1" applyFont="1" applyFill="1" applyBorder="1"/>
    <xf numFmtId="0" fontId="29" fillId="6" borderId="23" xfId="1" applyFont="1" applyFill="1" applyBorder="1"/>
    <xf numFmtId="0" fontId="29" fillId="6" borderId="5" xfId="1" applyFont="1" applyFill="1" applyBorder="1" applyAlignment="1">
      <alignment horizontal="center"/>
    </xf>
    <xf numFmtId="0" fontId="28" fillId="6" borderId="5" xfId="1" applyFont="1" applyFill="1" applyBorder="1" applyAlignment="1">
      <alignment horizontal="center"/>
    </xf>
    <xf numFmtId="4" fontId="28" fillId="6" borderId="6" xfId="1" applyNumberFormat="1" applyFont="1" applyFill="1" applyBorder="1" applyAlignment="1">
      <alignment horizontal="right"/>
    </xf>
    <xf numFmtId="44" fontId="29" fillId="6" borderId="7" xfId="27" applyFont="1" applyFill="1" applyBorder="1" applyAlignment="1" applyProtection="1">
      <alignment horizontal="right"/>
    </xf>
    <xf numFmtId="170" fontId="31" fillId="0" borderId="0" xfId="1" applyNumberFormat="1" applyFont="1" applyAlignment="1">
      <alignment horizontal="right"/>
    </xf>
    <xf numFmtId="171" fontId="31" fillId="0" borderId="0" xfId="1" applyNumberFormat="1" applyFont="1" applyAlignment="1">
      <alignment horizontal="left"/>
    </xf>
    <xf numFmtId="8" fontId="36" fillId="0" borderId="0" xfId="1" applyNumberFormat="1" applyFont="1" applyAlignment="1">
      <alignment horizontal="right"/>
    </xf>
    <xf numFmtId="9" fontId="28" fillId="0" borderId="26" xfId="23" applyFont="1" applyFill="1" applyBorder="1" applyAlignment="1" applyProtection="1">
      <alignment horizontal="center"/>
    </xf>
    <xf numFmtId="0" fontId="28" fillId="6" borderId="4" xfId="1" applyFont="1" applyFill="1" applyBorder="1" applyAlignment="1">
      <alignment horizontal="center"/>
    </xf>
    <xf numFmtId="170" fontId="28" fillId="0" borderId="0" xfId="1" applyNumberFormat="1" applyFont="1" applyAlignment="1">
      <alignment horizontal="center"/>
    </xf>
    <xf numFmtId="0" fontId="28" fillId="0" borderId="37" xfId="1" applyFont="1" applyBorder="1"/>
    <xf numFmtId="0" fontId="28" fillId="0" borderId="16" xfId="1" applyFont="1" applyBorder="1"/>
    <xf numFmtId="0" fontId="39" fillId="0" borderId="0" xfId="1" applyFont="1" applyAlignment="1">
      <alignment horizontal="center"/>
    </xf>
    <xf numFmtId="4" fontId="28" fillId="0" borderId="0" xfId="1" applyNumberFormat="1" applyFont="1" applyAlignment="1">
      <alignment horizontal="center"/>
    </xf>
    <xf numFmtId="4" fontId="28" fillId="0" borderId="0" xfId="26" applyNumberFormat="1" applyFont="1" applyAlignment="1">
      <alignment horizontal="center"/>
    </xf>
    <xf numFmtId="0" fontId="28" fillId="3" borderId="2" xfId="1" applyFont="1" applyFill="1" applyBorder="1" applyAlignment="1">
      <alignment horizontal="center"/>
    </xf>
    <xf numFmtId="0" fontId="29" fillId="0" borderId="36" xfId="0" applyFont="1" applyBorder="1"/>
    <xf numFmtId="0" fontId="28" fillId="0" borderId="36" xfId="0" applyFont="1" applyBorder="1"/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41" fillId="0" borderId="0" xfId="0" applyFont="1"/>
    <xf numFmtId="43" fontId="28" fillId="0" borderId="0" xfId="0" applyNumberFormat="1" applyFont="1" applyAlignment="1">
      <alignment horizontal="center" vertical="center"/>
    </xf>
    <xf numFmtId="166" fontId="28" fillId="0" borderId="2" xfId="21" applyNumberFormat="1" applyFont="1" applyBorder="1" applyAlignment="1">
      <alignment horizontal="center" vertical="center"/>
    </xf>
    <xf numFmtId="1" fontId="33" fillId="0" borderId="0" xfId="78" applyNumberFormat="1" applyFont="1" applyAlignment="1">
      <alignment horizontal="center"/>
    </xf>
    <xf numFmtId="8" fontId="40" fillId="0" borderId="0" xfId="27" applyNumberFormat="1" applyFont="1" applyFill="1" applyBorder="1" applyAlignment="1">
      <alignment horizontal="right"/>
    </xf>
    <xf numFmtId="8" fontId="42" fillId="0" borderId="0" xfId="27" applyNumberFormat="1" applyFont="1" applyFill="1" applyBorder="1" applyAlignment="1">
      <alignment horizontal="right"/>
    </xf>
    <xf numFmtId="8" fontId="33" fillId="0" borderId="0" xfId="27" applyNumberFormat="1" applyFont="1" applyBorder="1" applyAlignment="1">
      <alignment horizontal="right"/>
    </xf>
    <xf numFmtId="8" fontId="37" fillId="0" borderId="0" xfId="27" applyNumberFormat="1" applyFont="1" applyBorder="1" applyAlignment="1">
      <alignment horizontal="right"/>
    </xf>
    <xf numFmtId="3" fontId="28" fillId="0" borderId="2" xfId="79" applyNumberFormat="1" applyFont="1" applyBorder="1" applyAlignment="1">
      <alignment horizontal="center" vertical="center"/>
    </xf>
    <xf numFmtId="0" fontId="28" fillId="8" borderId="4" xfId="1" applyFont="1" applyFill="1" applyBorder="1" applyAlignment="1">
      <alignment horizontal="center"/>
    </xf>
    <xf numFmtId="0" fontId="29" fillId="8" borderId="6" xfId="1" applyFont="1" applyFill="1" applyBorder="1"/>
    <xf numFmtId="0" fontId="29" fillId="8" borderId="23" xfId="1" applyFont="1" applyFill="1" applyBorder="1"/>
    <xf numFmtId="0" fontId="28" fillId="8" borderId="5" xfId="1" applyFont="1" applyFill="1" applyBorder="1" applyAlignment="1">
      <alignment horizontal="center"/>
    </xf>
    <xf numFmtId="4" fontId="28" fillId="8" borderId="6" xfId="1" applyNumberFormat="1" applyFont="1" applyFill="1" applyBorder="1" applyAlignment="1">
      <alignment horizontal="right"/>
    </xf>
    <xf numFmtId="44" fontId="29" fillId="8" borderId="7" xfId="27" applyFont="1" applyFill="1" applyBorder="1" applyAlignment="1" applyProtection="1">
      <alignment horizontal="right"/>
    </xf>
    <xf numFmtId="1" fontId="28" fillId="0" borderId="28" xfId="1" applyNumberFormat="1" applyFont="1" applyBorder="1" applyAlignment="1">
      <alignment horizontal="center"/>
    </xf>
    <xf numFmtId="0" fontId="32" fillId="0" borderId="0" xfId="0" applyFont="1" applyAlignment="1">
      <alignment wrapText="1"/>
    </xf>
    <xf numFmtId="1" fontId="28" fillId="0" borderId="1" xfId="1" applyNumberFormat="1" applyFont="1" applyBorder="1" applyAlignment="1">
      <alignment horizontal="center" vertical="top"/>
    </xf>
    <xf numFmtId="4" fontId="33" fillId="0" borderId="2" xfId="81" applyNumberFormat="1" applyFont="1" applyBorder="1" applyAlignment="1">
      <alignment horizontal="center"/>
    </xf>
    <xf numFmtId="49" fontId="28" fillId="0" borderId="0" xfId="2" applyNumberFormat="1" applyFont="1" applyAlignment="1">
      <alignment horizontal="left"/>
    </xf>
    <xf numFmtId="0" fontId="40" fillId="0" borderId="0" xfId="1" applyFont="1"/>
    <xf numFmtId="168" fontId="28" fillId="0" borderId="0" xfId="21" applyNumberFormat="1" applyFont="1" applyAlignment="1">
      <alignment vertical="center"/>
    </xf>
    <xf numFmtId="44" fontId="28" fillId="0" borderId="15" xfId="27" applyFont="1" applyFill="1" applyBorder="1" applyAlignment="1" applyProtection="1"/>
    <xf numFmtId="0" fontId="28" fillId="0" borderId="2" xfId="2" applyFont="1" applyBorder="1"/>
    <xf numFmtId="1" fontId="28" fillId="0" borderId="2" xfId="82" applyNumberFormat="1" applyFont="1" applyBorder="1" applyAlignment="1">
      <alignment horizontal="center"/>
    </xf>
    <xf numFmtId="1" fontId="33" fillId="0" borderId="2" xfId="83" applyNumberFormat="1" applyFont="1" applyBorder="1" applyAlignment="1">
      <alignment horizontal="center"/>
    </xf>
    <xf numFmtId="1" fontId="28" fillId="0" borderId="2" xfId="83" applyNumberFormat="1" applyFont="1" applyBorder="1" applyAlignment="1">
      <alignment horizontal="center"/>
    </xf>
    <xf numFmtId="0" fontId="28" fillId="0" borderId="0" xfId="2" applyFont="1" applyAlignment="1">
      <alignment vertical="center" wrapText="1"/>
    </xf>
    <xf numFmtId="0" fontId="28" fillId="0" borderId="46" xfId="1" applyFont="1" applyBorder="1" applyAlignment="1">
      <alignment horizontal="left"/>
    </xf>
    <xf numFmtId="0" fontId="28" fillId="0" borderId="33" xfId="1" applyFont="1" applyBorder="1" applyAlignment="1">
      <alignment horizontal="left"/>
    </xf>
    <xf numFmtId="0" fontId="28" fillId="0" borderId="14" xfId="1" applyFont="1" applyBorder="1" applyAlignment="1">
      <alignment horizontal="center"/>
    </xf>
    <xf numFmtId="44" fontId="28" fillId="0" borderId="8" xfId="27" applyFont="1" applyFill="1" applyBorder="1" applyAlignment="1" applyProtection="1"/>
    <xf numFmtId="0" fontId="36" fillId="0" borderId="19" xfId="1" applyFont="1" applyBorder="1" applyAlignment="1">
      <alignment horizontal="center"/>
    </xf>
    <xf numFmtId="44" fontId="36" fillId="0" borderId="35" xfId="27" applyFont="1" applyFill="1" applyBorder="1" applyAlignment="1" applyProtection="1"/>
    <xf numFmtId="0" fontId="28" fillId="0" borderId="19" xfId="21" applyFont="1" applyBorder="1" applyAlignment="1">
      <alignment horizontal="center" vertical="center"/>
    </xf>
    <xf numFmtId="3" fontId="33" fillId="0" borderId="2" xfId="84" applyNumberFormat="1" applyFont="1" applyBorder="1" applyAlignment="1">
      <alignment horizontal="center"/>
    </xf>
    <xf numFmtId="44" fontId="28" fillId="0" borderId="3" xfId="27" applyFont="1" applyFill="1" applyBorder="1" applyAlignment="1" applyProtection="1"/>
    <xf numFmtId="0" fontId="28" fillId="4" borderId="4" xfId="1" applyFont="1" applyFill="1" applyBorder="1" applyAlignment="1">
      <alignment horizontal="center"/>
    </xf>
    <xf numFmtId="0" fontId="29" fillId="4" borderId="6" xfId="1" applyFont="1" applyFill="1" applyBorder="1"/>
    <xf numFmtId="0" fontId="29" fillId="4" borderId="23" xfId="1" applyFont="1" applyFill="1" applyBorder="1"/>
    <xf numFmtId="0" fontId="28" fillId="4" borderId="5" xfId="1" applyFont="1" applyFill="1" applyBorder="1" applyAlignment="1">
      <alignment horizontal="center"/>
    </xf>
    <xf numFmtId="4" fontId="28" fillId="4" borderId="6" xfId="1" applyNumberFormat="1" applyFont="1" applyFill="1" applyBorder="1" applyAlignment="1">
      <alignment horizontal="right"/>
    </xf>
    <xf numFmtId="44" fontId="29" fillId="4" borderId="7" xfId="27" applyFont="1" applyFill="1" applyBorder="1" applyAlignment="1" applyProtection="1"/>
    <xf numFmtId="0" fontId="28" fillId="0" borderId="45" xfId="1" applyFont="1" applyBorder="1" applyAlignment="1">
      <alignment horizontal="center"/>
    </xf>
    <xf numFmtId="0" fontId="28" fillId="4" borderId="5" xfId="1" applyFont="1" applyFill="1" applyBorder="1" applyAlignment="1">
      <alignment horizontal="center" vertical="top"/>
    </xf>
    <xf numFmtId="0" fontId="28" fillId="0" borderId="37" xfId="1" applyFont="1" applyBorder="1" applyAlignment="1">
      <alignment horizontal="center"/>
    </xf>
    <xf numFmtId="0" fontId="28" fillId="0" borderId="38" xfId="1" applyFont="1" applyBorder="1"/>
    <xf numFmtId="0" fontId="28" fillId="0" borderId="38" xfId="1" applyFont="1" applyBorder="1" applyAlignment="1">
      <alignment horizontal="center"/>
    </xf>
    <xf numFmtId="38" fontId="28" fillId="0" borderId="38" xfId="1" applyNumberFormat="1" applyFont="1" applyBorder="1" applyAlignment="1">
      <alignment horizontal="center"/>
    </xf>
    <xf numFmtId="40" fontId="28" fillId="0" borderId="38" xfId="1" applyNumberFormat="1" applyFont="1" applyBorder="1"/>
    <xf numFmtId="40" fontId="28" fillId="0" borderId="39" xfId="1" applyNumberFormat="1" applyFont="1" applyBorder="1"/>
    <xf numFmtId="0" fontId="28" fillId="0" borderId="41" xfId="1" applyFont="1" applyBorder="1" applyAlignment="1">
      <alignment horizontal="center"/>
    </xf>
    <xf numFmtId="38" fontId="31" fillId="0" borderId="0" xfId="1" applyNumberFormat="1" applyFont="1"/>
    <xf numFmtId="44" fontId="28" fillId="0" borderId="27" xfId="27" applyFont="1" applyBorder="1" applyAlignment="1"/>
    <xf numFmtId="4" fontId="33" fillId="0" borderId="2" xfId="84" applyNumberFormat="1" applyFont="1" applyBorder="1" applyAlignment="1">
      <alignment horizontal="center"/>
    </xf>
    <xf numFmtId="8" fontId="33" fillId="0" borderId="2" xfId="27" applyNumberFormat="1" applyFont="1" applyFill="1" applyBorder="1" applyAlignment="1">
      <alignment horizontal="right"/>
    </xf>
    <xf numFmtId="8" fontId="33" fillId="3" borderId="27" xfId="27" applyNumberFormat="1" applyFont="1" applyFill="1" applyBorder="1" applyAlignment="1"/>
    <xf numFmtId="0" fontId="29" fillId="0" borderId="50" xfId="1" applyFont="1" applyBorder="1" applyAlignment="1">
      <alignment horizontal="center" vertical="top" wrapText="1"/>
    </xf>
    <xf numFmtId="0" fontId="29" fillId="0" borderId="51" xfId="1" applyFont="1" applyBorder="1" applyAlignment="1">
      <alignment horizontal="center" vertical="top" wrapText="1"/>
    </xf>
    <xf numFmtId="38" fontId="29" fillId="0" borderId="51" xfId="1" applyNumberFormat="1" applyFont="1" applyBorder="1" applyAlignment="1">
      <alignment horizontal="center" vertical="top" wrapText="1"/>
    </xf>
    <xf numFmtId="40" fontId="29" fillId="0" borderId="51" xfId="1" applyNumberFormat="1" applyFont="1" applyBorder="1" applyAlignment="1">
      <alignment horizontal="center" vertical="top" wrapText="1"/>
    </xf>
    <xf numFmtId="0" fontId="29" fillId="0" borderId="9" xfId="1" applyFont="1" applyBorder="1" applyAlignment="1">
      <alignment horizontal="center" vertical="top" wrapText="1"/>
    </xf>
    <xf numFmtId="0" fontId="29" fillId="0" borderId="21" xfId="1" applyFont="1" applyBorder="1" applyAlignment="1">
      <alignment horizontal="center" vertical="top" wrapText="1"/>
    </xf>
    <xf numFmtId="40" fontId="29" fillId="0" borderId="29" xfId="1" applyNumberFormat="1" applyFont="1" applyBorder="1" applyAlignment="1">
      <alignment horizontal="center" vertical="top" wrapText="1"/>
    </xf>
    <xf numFmtId="0" fontId="28" fillId="0" borderId="14" xfId="21" applyFont="1" applyBorder="1" applyAlignment="1">
      <alignment horizontal="center" vertical="center"/>
    </xf>
    <xf numFmtId="0" fontId="29" fillId="0" borderId="26" xfId="1" applyFont="1" applyBorder="1" applyAlignment="1">
      <alignment horizontal="center" vertical="top" wrapText="1"/>
    </xf>
    <xf numFmtId="38" fontId="29" fillId="0" borderId="26" xfId="1" applyNumberFormat="1" applyFont="1" applyBorder="1" applyAlignment="1">
      <alignment horizontal="center" vertical="top" wrapText="1"/>
    </xf>
    <xf numFmtId="40" fontId="29" fillId="0" borderId="26" xfId="1" applyNumberFormat="1" applyFont="1" applyBorder="1" applyAlignment="1">
      <alignment horizontal="center" vertical="top" wrapText="1"/>
    </xf>
    <xf numFmtId="44" fontId="28" fillId="0" borderId="8" xfId="28" applyFont="1" applyFill="1" applyBorder="1" applyAlignment="1" applyProtection="1">
      <alignment horizontal="right"/>
    </xf>
    <xf numFmtId="172" fontId="33" fillId="0" borderId="14" xfId="27" applyNumberFormat="1" applyFont="1" applyFill="1" applyBorder="1" applyAlignment="1" applyProtection="1">
      <protection locked="0"/>
    </xf>
    <xf numFmtId="172" fontId="33" fillId="0" borderId="2" xfId="27" applyNumberFormat="1" applyFont="1" applyFill="1" applyBorder="1" applyAlignment="1" applyProtection="1">
      <protection locked="0"/>
    </xf>
    <xf numFmtId="8" fontId="28" fillId="0" borderId="2" xfId="27" applyNumberFormat="1" applyFont="1" applyFill="1" applyBorder="1" applyAlignment="1" applyProtection="1">
      <alignment horizontal="right"/>
      <protection locked="0"/>
    </xf>
    <xf numFmtId="172" fontId="33" fillId="0" borderId="14" xfId="27" applyNumberFormat="1" applyFont="1" applyFill="1" applyBorder="1" applyAlignment="1" applyProtection="1">
      <alignment horizontal="right"/>
      <protection locked="0"/>
    </xf>
    <xf numFmtId="172" fontId="33" fillId="0" borderId="2" xfId="27" applyNumberFormat="1" applyFont="1" applyFill="1" applyBorder="1" applyAlignment="1" applyProtection="1">
      <alignment horizontal="right"/>
      <protection locked="0"/>
    </xf>
    <xf numFmtId="38" fontId="18" fillId="0" borderId="10" xfId="21" applyNumberFormat="1" applyFont="1" applyBorder="1" applyAlignment="1">
      <alignment horizontal="left" vertical="center"/>
    </xf>
    <xf numFmtId="38" fontId="18" fillId="0" borderId="22" xfId="21" applyNumberFormat="1" applyFont="1" applyBorder="1" applyAlignment="1">
      <alignment horizontal="left" vertical="center"/>
    </xf>
    <xf numFmtId="38" fontId="18" fillId="0" borderId="10" xfId="14" applyNumberFormat="1" applyFont="1" applyBorder="1" applyAlignment="1">
      <alignment horizontal="left"/>
    </xf>
    <xf numFmtId="38" fontId="18" fillId="0" borderId="22" xfId="14" applyNumberFormat="1" applyFont="1" applyBorder="1" applyAlignment="1">
      <alignment horizontal="left"/>
    </xf>
    <xf numFmtId="0" fontId="18" fillId="0" borderId="42" xfId="1" applyFont="1" applyBorder="1" applyAlignment="1">
      <alignment horizontal="left" wrapText="1"/>
    </xf>
    <xf numFmtId="0" fontId="18" fillId="0" borderId="43" xfId="1" applyFont="1" applyBorder="1" applyAlignment="1">
      <alignment horizontal="left" wrapText="1"/>
    </xf>
    <xf numFmtId="0" fontId="19" fillId="0" borderId="6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0" fontId="18" fillId="0" borderId="9" xfId="1" applyFont="1" applyBorder="1" applyAlignment="1">
      <alignment horizontal="left"/>
    </xf>
    <xf numFmtId="0" fontId="18" fillId="0" borderId="21" xfId="1" applyFont="1" applyBorder="1" applyAlignment="1">
      <alignment horizontal="left"/>
    </xf>
    <xf numFmtId="0" fontId="18" fillId="0" borderId="10" xfId="1" applyFont="1" applyBorder="1" applyAlignment="1">
      <alignment horizontal="left"/>
    </xf>
    <xf numFmtId="0" fontId="18" fillId="0" borderId="22" xfId="1" applyFont="1" applyBorder="1" applyAlignment="1">
      <alignment horizontal="left"/>
    </xf>
    <xf numFmtId="38" fontId="18" fillId="0" borderId="10" xfId="17" applyNumberFormat="1" applyFont="1" applyBorder="1" applyAlignment="1">
      <alignment horizontal="left"/>
    </xf>
    <xf numFmtId="38" fontId="18" fillId="0" borderId="22" xfId="17" applyNumberFormat="1" applyFont="1" applyBorder="1" applyAlignment="1">
      <alignment horizontal="left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top" wrapText="1"/>
    </xf>
    <xf numFmtId="0" fontId="19" fillId="0" borderId="20" xfId="1" applyFont="1" applyBorder="1" applyAlignment="1">
      <alignment horizontal="center" vertical="top" wrapText="1"/>
    </xf>
    <xf numFmtId="0" fontId="18" fillId="0" borderId="9" xfId="21" applyFont="1" applyBorder="1" applyAlignment="1">
      <alignment horizontal="left" vertical="center"/>
    </xf>
    <xf numFmtId="0" fontId="18" fillId="0" borderId="21" xfId="21" applyFont="1" applyBorder="1" applyAlignment="1">
      <alignment horizontal="left" vertical="center"/>
    </xf>
    <xf numFmtId="38" fontId="18" fillId="0" borderId="10" xfId="21" applyNumberFormat="1" applyFont="1" applyBorder="1" applyAlignment="1">
      <alignment vertical="center"/>
    </xf>
    <xf numFmtId="38" fontId="18" fillId="0" borderId="22" xfId="21" applyNumberFormat="1" applyFont="1" applyBorder="1" applyAlignment="1">
      <alignment vertical="center"/>
    </xf>
    <xf numFmtId="38" fontId="35" fillId="0" borderId="10" xfId="21" applyNumberFormat="1" applyFont="1" applyBorder="1" applyAlignment="1">
      <alignment horizontal="center" vertical="center"/>
    </xf>
    <xf numFmtId="38" fontId="35" fillId="0" borderId="22" xfId="21" applyNumberFormat="1" applyFont="1" applyBorder="1" applyAlignment="1">
      <alignment horizontal="center" vertical="center"/>
    </xf>
    <xf numFmtId="38" fontId="28" fillId="0" borderId="10" xfId="21" applyNumberFormat="1" applyFont="1" applyBorder="1" applyAlignment="1">
      <alignment horizontal="left" vertical="center"/>
    </xf>
    <xf numFmtId="38" fontId="28" fillId="0" borderId="22" xfId="21" applyNumberFormat="1" applyFont="1" applyBorder="1" applyAlignment="1">
      <alignment horizontal="left" vertical="center"/>
    </xf>
    <xf numFmtId="0" fontId="28" fillId="0" borderId="0" xfId="1" applyFont="1" applyAlignment="1">
      <alignment horizontal="center" vertical="top" wrapText="1"/>
    </xf>
    <xf numFmtId="0" fontId="28" fillId="0" borderId="42" xfId="1" applyFont="1" applyBorder="1" applyAlignment="1">
      <alignment horizontal="left" wrapText="1"/>
    </xf>
    <xf numFmtId="0" fontId="28" fillId="0" borderId="43" xfId="1" applyFont="1" applyBorder="1" applyAlignment="1">
      <alignment horizontal="left" wrapText="1"/>
    </xf>
    <xf numFmtId="0" fontId="28" fillId="0" borderId="10" xfId="1" applyFont="1" applyBorder="1" applyAlignment="1">
      <alignment horizontal="left" vertical="top" wrapText="1"/>
    </xf>
    <xf numFmtId="0" fontId="28" fillId="0" borderId="22" xfId="1" applyFont="1" applyBorder="1" applyAlignment="1">
      <alignment horizontal="left" vertical="top" wrapText="1"/>
    </xf>
    <xf numFmtId="0" fontId="28" fillId="0" borderId="9" xfId="1" applyFont="1" applyBorder="1" applyAlignment="1">
      <alignment horizontal="left"/>
    </xf>
    <xf numFmtId="0" fontId="28" fillId="0" borderId="21" xfId="1" applyFont="1" applyBorder="1" applyAlignment="1">
      <alignment horizontal="left"/>
    </xf>
    <xf numFmtId="0" fontId="30" fillId="0" borderId="0" xfId="0" applyFont="1" applyAlignment="1">
      <alignment horizontal="center"/>
    </xf>
    <xf numFmtId="38" fontId="28" fillId="0" borderId="10" xfId="21" applyNumberFormat="1" applyFont="1" applyBorder="1" applyAlignment="1">
      <alignment vertical="center"/>
    </xf>
    <xf numFmtId="38" fontId="28" fillId="0" borderId="22" xfId="21" applyNumberFormat="1" applyFont="1" applyBorder="1" applyAlignment="1">
      <alignment vertical="center"/>
    </xf>
    <xf numFmtId="0" fontId="30" fillId="6" borderId="11" xfId="0" applyFont="1" applyFill="1" applyBorder="1" applyAlignment="1">
      <alignment horizontal="center"/>
    </xf>
    <xf numFmtId="0" fontId="30" fillId="6" borderId="12" xfId="0" applyFont="1" applyFill="1" applyBorder="1" applyAlignment="1">
      <alignment horizontal="center"/>
    </xf>
    <xf numFmtId="0" fontId="30" fillId="6" borderId="13" xfId="0" applyFont="1" applyFill="1" applyBorder="1" applyAlignment="1">
      <alignment horizontal="center"/>
    </xf>
    <xf numFmtId="0" fontId="28" fillId="0" borderId="10" xfId="1" applyFont="1" applyBorder="1" applyAlignment="1">
      <alignment horizontal="left"/>
    </xf>
    <xf numFmtId="0" fontId="28" fillId="0" borderId="22" xfId="1" applyFont="1" applyBorder="1" applyAlignment="1">
      <alignment horizontal="left"/>
    </xf>
    <xf numFmtId="0" fontId="29" fillId="0" borderId="17" xfId="1" applyFont="1" applyBorder="1" applyAlignment="1">
      <alignment horizontal="center" vertical="top" wrapText="1"/>
    </xf>
    <xf numFmtId="0" fontId="29" fillId="0" borderId="20" xfId="1" applyFont="1" applyBorder="1" applyAlignment="1">
      <alignment horizontal="center" vertical="top" wrapText="1"/>
    </xf>
    <xf numFmtId="0" fontId="28" fillId="0" borderId="52" xfId="21" applyFont="1" applyBorder="1" applyAlignment="1">
      <alignment horizontal="left" vertical="center"/>
    </xf>
    <xf numFmtId="0" fontId="28" fillId="0" borderId="33" xfId="21" applyFont="1" applyBorder="1" applyAlignment="1">
      <alignment horizontal="left" vertical="center"/>
    </xf>
    <xf numFmtId="38" fontId="28" fillId="0" borderId="10" xfId="14" applyNumberFormat="1" applyFont="1" applyBorder="1" applyAlignment="1">
      <alignment horizontal="left"/>
    </xf>
    <xf numFmtId="38" fontId="28" fillId="0" borderId="22" xfId="14" applyNumberFormat="1" applyFont="1" applyBorder="1" applyAlignment="1">
      <alignment horizontal="left"/>
    </xf>
    <xf numFmtId="0" fontId="29" fillId="0" borderId="42" xfId="1" applyFont="1" applyBorder="1" applyAlignment="1">
      <alignment horizontal="center"/>
    </xf>
    <xf numFmtId="0" fontId="41" fillId="8" borderId="11" xfId="1" applyFont="1" applyFill="1" applyBorder="1" applyAlignment="1">
      <alignment horizontal="center"/>
    </xf>
    <xf numFmtId="0" fontId="41" fillId="8" borderId="12" xfId="1" applyFont="1" applyFill="1" applyBorder="1" applyAlignment="1">
      <alignment horizontal="center"/>
    </xf>
    <xf numFmtId="0" fontId="41" fillId="8" borderId="13" xfId="1" applyFont="1" applyFill="1" applyBorder="1" applyAlignment="1">
      <alignment horizontal="center"/>
    </xf>
    <xf numFmtId="38" fontId="28" fillId="0" borderId="10" xfId="17" applyNumberFormat="1" applyFont="1" applyBorder="1" applyAlignment="1">
      <alignment horizontal="left"/>
    </xf>
    <xf numFmtId="38" fontId="28" fillId="0" borderId="22" xfId="17" applyNumberFormat="1" applyFont="1" applyBorder="1" applyAlignment="1">
      <alignment horizontal="left"/>
    </xf>
    <xf numFmtId="0" fontId="29" fillId="7" borderId="48" xfId="1" applyFont="1" applyFill="1" applyBorder="1" applyAlignment="1">
      <alignment horizontal="center"/>
    </xf>
    <xf numFmtId="0" fontId="29" fillId="7" borderId="49" xfId="1" applyFont="1" applyFill="1" applyBorder="1" applyAlignment="1">
      <alignment horizontal="center"/>
    </xf>
    <xf numFmtId="0" fontId="29" fillId="7" borderId="23" xfId="1" applyFont="1" applyFill="1" applyBorder="1" applyAlignment="1">
      <alignment horizontal="center"/>
    </xf>
    <xf numFmtId="0" fontId="41" fillId="7" borderId="11" xfId="1" applyFont="1" applyFill="1" applyBorder="1" applyAlignment="1">
      <alignment horizontal="center"/>
    </xf>
    <xf numFmtId="0" fontId="41" fillId="7" borderId="12" xfId="1" applyFont="1" applyFill="1" applyBorder="1" applyAlignment="1">
      <alignment horizontal="center"/>
    </xf>
    <xf numFmtId="0" fontId="41" fillId="7" borderId="13" xfId="1" applyFont="1" applyFill="1" applyBorder="1" applyAlignment="1">
      <alignment horizontal="center"/>
    </xf>
    <xf numFmtId="0" fontId="41" fillId="4" borderId="11" xfId="1" applyFont="1" applyFill="1" applyBorder="1" applyAlignment="1">
      <alignment horizontal="center"/>
    </xf>
    <xf numFmtId="0" fontId="41" fillId="4" borderId="12" xfId="1" applyFont="1" applyFill="1" applyBorder="1" applyAlignment="1">
      <alignment horizontal="center"/>
    </xf>
    <xf numFmtId="0" fontId="41" fillId="4" borderId="13" xfId="1" applyFont="1" applyFill="1" applyBorder="1" applyAlignment="1">
      <alignment horizontal="center"/>
    </xf>
    <xf numFmtId="0" fontId="30" fillId="9" borderId="0" xfId="0" applyFont="1" applyFill="1" applyAlignment="1">
      <alignment horizontal="left" vertical="top" wrapText="1"/>
    </xf>
    <xf numFmtId="0" fontId="0" fillId="9" borderId="0" xfId="0" applyFill="1" applyAlignment="1">
      <alignment horizontal="center"/>
    </xf>
    <xf numFmtId="44" fontId="32" fillId="0" borderId="7" xfId="28" applyFont="1" applyBorder="1" applyProtection="1">
      <protection locked="0"/>
    </xf>
  </cellXfs>
  <cellStyles count="89">
    <cellStyle name="Comma" xfId="61" builtinId="3"/>
    <cellStyle name="Comma 2" xfId="26" xr:uid="{00000000-0005-0000-0000-000000000000}"/>
    <cellStyle name="Comma 3" xfId="79" xr:uid="{1C22B4DF-338C-40B1-A935-D2DD5D95A20D}"/>
    <cellStyle name="Currency" xfId="28" builtinId="4"/>
    <cellStyle name="Currency 2" xfId="27" xr:uid="{00000000-0005-0000-0000-000002000000}"/>
    <cellStyle name="Currency 3" xfId="34" xr:uid="{00000000-0005-0000-0000-000003000000}"/>
    <cellStyle name="Currency 3 2" xfId="46" xr:uid="{00000000-0005-0000-0000-000004000000}"/>
    <cellStyle name="Currency 4" xfId="36" xr:uid="{00000000-0005-0000-0000-000005000000}"/>
    <cellStyle name="Normal" xfId="0" builtinId="0"/>
    <cellStyle name="Normal 10" xfId="35" xr:uid="{00000000-0005-0000-0000-000007000000}"/>
    <cellStyle name="Normal 2" xfId="2" xr:uid="{00000000-0005-0000-0000-000008000000}"/>
    <cellStyle name="Normal 2 2" xfId="5" xr:uid="{00000000-0005-0000-0000-000009000000}"/>
    <cellStyle name="Normal 2 3" xfId="6" xr:uid="{00000000-0005-0000-0000-00000A000000}"/>
    <cellStyle name="Normal 2 4" xfId="14" xr:uid="{00000000-0005-0000-0000-00000B000000}"/>
    <cellStyle name="Normal 2 5" xfId="16" xr:uid="{00000000-0005-0000-0000-00000C000000}"/>
    <cellStyle name="Normal 2 6" xfId="17" xr:uid="{00000000-0005-0000-0000-00000D000000}"/>
    <cellStyle name="Normal 2 7" xfId="18" xr:uid="{00000000-0005-0000-0000-00000E000000}"/>
    <cellStyle name="Normal 2 8" xfId="19" xr:uid="{00000000-0005-0000-0000-00000F000000}"/>
    <cellStyle name="Normal 3" xfId="3" xr:uid="{00000000-0005-0000-0000-000010000000}"/>
    <cellStyle name="Normal 3 2" xfId="7" xr:uid="{00000000-0005-0000-0000-000011000000}"/>
    <cellStyle name="Normal 3 3" xfId="8" xr:uid="{00000000-0005-0000-0000-000012000000}"/>
    <cellStyle name="Normal 3 4" xfId="9" xr:uid="{00000000-0005-0000-0000-000013000000}"/>
    <cellStyle name="Normal 4" xfId="4" xr:uid="{00000000-0005-0000-0000-000014000000}"/>
    <cellStyle name="Normal 5" xfId="10" xr:uid="{00000000-0005-0000-0000-000015000000}"/>
    <cellStyle name="Normal 6" xfId="11" xr:uid="{00000000-0005-0000-0000-000016000000}"/>
    <cellStyle name="Normal 7" xfId="12" xr:uid="{00000000-0005-0000-0000-000017000000}"/>
    <cellStyle name="Normal 7 2" xfId="15" xr:uid="{00000000-0005-0000-0000-000018000000}"/>
    <cellStyle name="Normal 7 3" xfId="20" xr:uid="{00000000-0005-0000-0000-000019000000}"/>
    <cellStyle name="Normal 7 4" xfId="24" xr:uid="{00000000-0005-0000-0000-00001A000000}"/>
    <cellStyle name="Normal 7 4 2" xfId="32" xr:uid="{00000000-0005-0000-0000-00001B000000}"/>
    <cellStyle name="Normal 7 4 2 2" xfId="54" xr:uid="{00000000-0005-0000-0000-00001C000000}"/>
    <cellStyle name="Normal 7 4 2 2 2" xfId="56" xr:uid="{833C73A1-543C-4B0B-8BA6-4683D6711D9A}"/>
    <cellStyle name="Normal 7 4 2 2 2 2" xfId="63" xr:uid="{181D7E96-8C89-4DE4-B811-6F5C6C0DC76B}"/>
    <cellStyle name="Normal 7 4 2 2 2 3" xfId="71" xr:uid="{9FA36DEA-65D1-4C76-BE33-EEB0D5D8E880}"/>
    <cellStyle name="Normal 7 4 2 2 2 3 2" xfId="75" xr:uid="{88627DAF-CFD0-4782-920B-CCBCA9274405}"/>
    <cellStyle name="Normal 7 4 2 2 2 3 3" xfId="80" xr:uid="{785DF2C3-08EE-40D2-8981-1E840D9E8C08}"/>
    <cellStyle name="Normal 7 4 2 2 2 4" xfId="82" xr:uid="{068C2607-388A-46DC-B3E9-51FC97B489B0}"/>
    <cellStyle name="Normal 7 4 2 2 3" xfId="59" xr:uid="{EC648EA1-6DAF-47F2-9803-19ED52B5F7AF}"/>
    <cellStyle name="Normal 7 4 2 2 3 2" xfId="66" xr:uid="{494E5659-C47B-4D41-AC19-3D4F7F4323CB}"/>
    <cellStyle name="Normal 7 4 2 2 3 3" xfId="68" xr:uid="{30F9AA1B-0D62-45A4-B539-795BEEC65D34}"/>
    <cellStyle name="Normal 7 4 2 2 3 3 2" xfId="77" xr:uid="{6FF5C2C1-8B5A-4AA4-B904-1DA3C2144EE0}"/>
    <cellStyle name="Normal 7 4 2 3" xfId="44" xr:uid="{00000000-0005-0000-0000-00001D000000}"/>
    <cellStyle name="Normal 7 4 3" xfId="50" xr:uid="{00000000-0005-0000-0000-00001E000000}"/>
    <cellStyle name="Normal 7 4 4" xfId="40" xr:uid="{00000000-0005-0000-0000-00001F000000}"/>
    <cellStyle name="Normal 7 5" xfId="29" xr:uid="{00000000-0005-0000-0000-000020000000}"/>
    <cellStyle name="Normal 7 5 2" xfId="51" xr:uid="{00000000-0005-0000-0000-000021000000}"/>
    <cellStyle name="Normal 7 5 2 2" xfId="57" xr:uid="{9D6F1AE2-1884-46F6-9C52-61B45F3E6867}"/>
    <cellStyle name="Normal 7 5 2 2 2" xfId="64" xr:uid="{A91229C3-C143-4B60-B532-C71AAFAAA0DE}"/>
    <cellStyle name="Normal 7 5 2 2 3" xfId="72" xr:uid="{A1275E60-16CB-48FB-9143-8969F10BC386}"/>
    <cellStyle name="Normal 7 5 2 2 3 2" xfId="76" xr:uid="{949CD16D-491C-4457-B76C-CBA829C8794B}"/>
    <cellStyle name="Normal 7 5 2 2 4" xfId="83" xr:uid="{3F198BA3-1AA1-4CFB-8D24-17F412DE1D48}"/>
    <cellStyle name="Normal 7 5 2 3" xfId="60" xr:uid="{DD43CE6E-4B82-4828-889A-CB71FFE2FCA9}"/>
    <cellStyle name="Normal 7 5 2 3 2" xfId="67" xr:uid="{79751E61-4672-4CAC-9CCF-2E6AD5D0921D}"/>
    <cellStyle name="Normal 7 5 2 3 3" xfId="69" xr:uid="{95EB7550-6CB3-40A2-B7D0-B8B50AD6E47C}"/>
    <cellStyle name="Normal 7 5 2 3 3 2" xfId="78" xr:uid="{F814C837-1C3A-4375-9F7F-72F43D991C71}"/>
    <cellStyle name="Normal 7 5 3" xfId="41" xr:uid="{00000000-0005-0000-0000-000022000000}"/>
    <cellStyle name="Normal 7 5 4" xfId="87" xr:uid="{61BD76D7-94F0-42A5-BA96-8B41CE8D1D9A}"/>
    <cellStyle name="Normal 7 6" xfId="47" xr:uid="{00000000-0005-0000-0000-000023000000}"/>
    <cellStyle name="Normal 7 7" xfId="37" xr:uid="{00000000-0005-0000-0000-000024000000}"/>
    <cellStyle name="Normal 7 8" xfId="86" xr:uid="{4B82B90B-B40B-49E3-AD0A-DAD344820956}"/>
    <cellStyle name="Normal 8" xfId="13" xr:uid="{00000000-0005-0000-0000-000025000000}"/>
    <cellStyle name="Normal 8 2" xfId="22" xr:uid="{00000000-0005-0000-0000-000026000000}"/>
    <cellStyle name="Normal 8 2 2" xfId="31" xr:uid="{00000000-0005-0000-0000-000027000000}"/>
    <cellStyle name="Normal 8 2 2 2" xfId="53" xr:uid="{00000000-0005-0000-0000-000028000000}"/>
    <cellStyle name="Normal 8 2 2 3" xfId="43" xr:uid="{00000000-0005-0000-0000-000029000000}"/>
    <cellStyle name="Normal 8 2 2 4" xfId="88" xr:uid="{25A2F8A1-4A86-41B3-88F5-68188C61C7C7}"/>
    <cellStyle name="Normal 8 2 3" xfId="49" xr:uid="{00000000-0005-0000-0000-00002A000000}"/>
    <cellStyle name="Normal 8 2 4" xfId="39" xr:uid="{00000000-0005-0000-0000-00002B000000}"/>
    <cellStyle name="Normal 8 2 5" xfId="55" xr:uid="{8FF10F99-8189-4C2E-B1E6-5C767AB0DC7B}"/>
    <cellStyle name="Normal 8 2 5 2" xfId="62" xr:uid="{1A3298AC-1AF2-422A-AC7C-B38DDC1808A6}"/>
    <cellStyle name="Normal 8 2 5 3" xfId="73" xr:uid="{03BB902E-BD53-4A61-B294-391F4D02555A}"/>
    <cellStyle name="Normal 8 2 5 3 2" xfId="74" xr:uid="{044A59D6-F9AE-4EE8-AD91-D30515A7C019}"/>
    <cellStyle name="Normal 8 2 5 4" xfId="84" xr:uid="{F1422A2F-9207-4F49-9C2F-A2B097B5584F}"/>
    <cellStyle name="Normal 8 2 6" xfId="58" xr:uid="{85031213-D5CF-4315-8C0B-5D730330BD3D}"/>
    <cellStyle name="Normal 8 2 6 2" xfId="65" xr:uid="{32852B76-20EC-4147-A287-32A877212828}"/>
    <cellStyle name="Normal 8 2 6 3" xfId="70" xr:uid="{898B4FAB-8589-431B-BEEE-F764B66646FD}"/>
    <cellStyle name="Normal 8 2 6 3 2" xfId="81" xr:uid="{AAED2F6E-6636-4649-BA2F-AFDB84503E58}"/>
    <cellStyle name="Normal 8 2 7" xfId="85" xr:uid="{4B39438D-4D12-4C27-90B7-CEF4ADA4F3A2}"/>
    <cellStyle name="Normal 8 3" xfId="25" xr:uid="{00000000-0005-0000-0000-00002C000000}"/>
    <cellStyle name="Normal 8 4" xfId="30" xr:uid="{00000000-0005-0000-0000-00002D000000}"/>
    <cellStyle name="Normal 8 4 2" xfId="52" xr:uid="{00000000-0005-0000-0000-00002E000000}"/>
    <cellStyle name="Normal 8 4 3" xfId="42" xr:uid="{00000000-0005-0000-0000-00002F000000}"/>
    <cellStyle name="Normal 8 5" xfId="48" xr:uid="{00000000-0005-0000-0000-000030000000}"/>
    <cellStyle name="Normal 8 6" xfId="38" xr:uid="{00000000-0005-0000-0000-000031000000}"/>
    <cellStyle name="Normal 9" xfId="33" xr:uid="{00000000-0005-0000-0000-000032000000}"/>
    <cellStyle name="Normal 9 2" xfId="45" xr:uid="{00000000-0005-0000-0000-000033000000}"/>
    <cellStyle name="Normal_ConstructionCostMagellanDrWLImp" xfId="1" xr:uid="{00000000-0005-0000-0000-000034000000}"/>
    <cellStyle name="Normal_ConstructionCostMagellanDrWLImp 3 2" xfId="21" xr:uid="{00000000-0005-0000-0000-000036000000}"/>
    <cellStyle name="Percent 2" xfId="23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31"/>
  <sheetViews>
    <sheetView showRowColHeaders="0" zoomScaleNormal="100" zoomScaleSheetLayoutView="100" workbookViewId="0">
      <selection activeCell="C10" sqref="C10:D10"/>
    </sheetView>
  </sheetViews>
  <sheetFormatPr defaultColWidth="8.88671875" defaultRowHeight="12.75" customHeight="1" x14ac:dyDescent="0.2"/>
  <cols>
    <col min="1" max="1" width="8.77734375" style="1" customWidth="1"/>
    <col min="2" max="2" width="6.77734375" style="2" customWidth="1"/>
    <col min="3" max="3" width="29.77734375" style="1" customWidth="1"/>
    <col min="4" max="4" width="11.77734375" style="1" customWidth="1"/>
    <col min="5" max="5" width="6.77734375" style="2" customWidth="1"/>
    <col min="6" max="6" width="6.77734375" style="5" customWidth="1"/>
    <col min="7" max="7" width="9.77734375" style="6" customWidth="1"/>
    <col min="8" max="8" width="11.77734375" style="6" customWidth="1"/>
    <col min="9" max="10" width="6" style="6" customWidth="1"/>
    <col min="11" max="12" width="12.77734375" style="1" customWidth="1"/>
    <col min="13" max="13" width="12.77734375" style="2" customWidth="1"/>
    <col min="14" max="14" width="12.77734375" style="1" customWidth="1"/>
    <col min="15" max="15" width="12.77734375" style="2" customWidth="1"/>
    <col min="16" max="16384" width="8.88671875" style="1"/>
  </cols>
  <sheetData>
    <row r="1" spans="1:15" ht="12.95" customHeight="1" x14ac:dyDescent="0.2">
      <c r="C1" s="3" t="s">
        <v>0</v>
      </c>
      <c r="D1" s="4" t="s">
        <v>271</v>
      </c>
    </row>
    <row r="2" spans="1:15" ht="12.95" customHeight="1" x14ac:dyDescent="0.2">
      <c r="C2" s="3" t="s">
        <v>9</v>
      </c>
      <c r="D2" s="7" t="s">
        <v>35</v>
      </c>
      <c r="M2" s="8" t="str">
        <f ca="1">MID(CELL("filename"),FIND("]",CELL("filename"))+1,255)</f>
        <v>Combined</v>
      </c>
      <c r="O2" s="8"/>
    </row>
    <row r="3" spans="1:15" ht="12.95" customHeight="1" x14ac:dyDescent="0.2">
      <c r="C3" s="3" t="s">
        <v>10</v>
      </c>
      <c r="D3" s="4" t="s">
        <v>35</v>
      </c>
      <c r="M3" s="9" t="s">
        <v>84</v>
      </c>
      <c r="O3" s="9"/>
    </row>
    <row r="4" spans="1:15" ht="12.95" customHeight="1" x14ac:dyDescent="0.2">
      <c r="C4" s="3" t="s">
        <v>1</v>
      </c>
      <c r="D4" s="4" t="s">
        <v>36</v>
      </c>
    </row>
    <row r="5" spans="1:15" ht="12.95" customHeight="1" x14ac:dyDescent="0.2">
      <c r="C5" s="3" t="s">
        <v>2</v>
      </c>
      <c r="D5" s="4" t="s">
        <v>37</v>
      </c>
    </row>
    <row r="6" spans="1:15" ht="12.95" customHeight="1" x14ac:dyDescent="0.2">
      <c r="C6" s="3" t="s">
        <v>3</v>
      </c>
      <c r="D6" s="4" t="s">
        <v>190</v>
      </c>
      <c r="G6" s="8"/>
      <c r="H6" s="8"/>
    </row>
    <row r="7" spans="1:15" ht="12.95" customHeight="1" thickBot="1" x14ac:dyDescent="0.25">
      <c r="C7" s="3"/>
      <c r="D7" s="3"/>
      <c r="E7" s="4"/>
      <c r="I7" s="10"/>
      <c r="J7" s="10"/>
    </row>
    <row r="8" spans="1:15" ht="12.95" customHeight="1" thickBot="1" x14ac:dyDescent="0.25">
      <c r="B8" s="420" t="s">
        <v>31</v>
      </c>
      <c r="C8" s="421"/>
      <c r="D8" s="421"/>
      <c r="E8" s="421"/>
      <c r="F8" s="421"/>
      <c r="G8" s="421"/>
      <c r="H8" s="422"/>
      <c r="I8" s="11"/>
      <c r="J8" s="11"/>
    </row>
    <row r="9" spans="1:15" ht="39" thickBot="1" x14ac:dyDescent="0.25">
      <c r="B9" s="12" t="s">
        <v>17</v>
      </c>
      <c r="C9" s="423" t="s">
        <v>4</v>
      </c>
      <c r="D9" s="424"/>
      <c r="E9" s="13" t="s">
        <v>5</v>
      </c>
      <c r="F9" s="13" t="s">
        <v>6</v>
      </c>
      <c r="G9" s="13" t="s">
        <v>228</v>
      </c>
      <c r="H9" s="14" t="s">
        <v>33</v>
      </c>
      <c r="I9" s="86"/>
      <c r="J9" s="86"/>
      <c r="K9" s="35" t="s">
        <v>211</v>
      </c>
      <c r="L9" s="35" t="s">
        <v>212</v>
      </c>
      <c r="M9" s="35" t="s">
        <v>195</v>
      </c>
      <c r="N9" s="35" t="s">
        <v>213</v>
      </c>
      <c r="O9" s="106"/>
    </row>
    <row r="10" spans="1:15" ht="12.95" customHeight="1" x14ac:dyDescent="0.2">
      <c r="A10" s="1" t="s">
        <v>47</v>
      </c>
      <c r="B10" s="42">
        <v>1</v>
      </c>
      <c r="C10" s="425" t="s">
        <v>13</v>
      </c>
      <c r="D10" s="426"/>
      <c r="E10" s="95" t="s">
        <v>14</v>
      </c>
      <c r="F10" s="95"/>
      <c r="G10" s="15"/>
      <c r="H10" s="118"/>
      <c r="I10" s="16"/>
      <c r="J10" s="16"/>
      <c r="K10" s="84">
        <f>'Bay Drive, RTU 102'!H14</f>
        <v>0</v>
      </c>
      <c r="L10" s="17">
        <f>'Victoria SQ, RTU 111'!H14</f>
        <v>0</v>
      </c>
      <c r="M10" s="84">
        <f>'Cortez Plaza 2, RTU 420'!H14</f>
        <v>0</v>
      </c>
      <c r="N10" s="84">
        <f>'Cortez Plaza 5, RTU 423'!H14</f>
        <v>0</v>
      </c>
      <c r="O10" s="84"/>
    </row>
    <row r="11" spans="1:15" ht="12.95" customHeight="1" x14ac:dyDescent="0.2">
      <c r="A11" s="1" t="s">
        <v>48</v>
      </c>
      <c r="B11" s="42">
        <f>B10+1</f>
        <v>2</v>
      </c>
      <c r="C11" s="406" t="s">
        <v>97</v>
      </c>
      <c r="D11" s="407"/>
      <c r="E11" s="41" t="s">
        <v>11</v>
      </c>
      <c r="F11" s="82"/>
      <c r="G11" s="15"/>
      <c r="H11" s="28"/>
      <c r="I11" s="16"/>
      <c r="J11" s="16"/>
      <c r="K11" s="84">
        <f>'Bay Drive, RTU 102'!H15</f>
        <v>0</v>
      </c>
      <c r="L11" s="17">
        <f>'Victoria SQ, RTU 111'!H15</f>
        <v>0</v>
      </c>
      <c r="M11" s="84">
        <f>'Cortez Plaza 2, RTU 420'!H15</f>
        <v>0</v>
      </c>
      <c r="N11" s="84">
        <f>'Cortez Plaza 5, RTU 423'!H15</f>
        <v>0</v>
      </c>
      <c r="O11" s="84"/>
    </row>
    <row r="12" spans="1:15" ht="12.95" customHeight="1" x14ac:dyDescent="0.2">
      <c r="A12" s="1" t="s">
        <v>49</v>
      </c>
      <c r="B12" s="42">
        <f>B11+1</f>
        <v>3</v>
      </c>
      <c r="C12" s="406" t="s">
        <v>196</v>
      </c>
      <c r="D12" s="407"/>
      <c r="E12" s="41" t="s">
        <v>12</v>
      </c>
      <c r="F12" s="82"/>
      <c r="G12" s="15"/>
      <c r="H12" s="28"/>
      <c r="I12" s="16"/>
      <c r="J12" s="16"/>
      <c r="K12" s="84">
        <f>'Bay Drive, RTU 102'!H16</f>
        <v>0</v>
      </c>
      <c r="L12" s="17">
        <f>'Victoria SQ, RTU 111'!H16</f>
        <v>0</v>
      </c>
      <c r="M12" s="84">
        <f>'Cortez Plaza 2, RTU 420'!H16</f>
        <v>0</v>
      </c>
      <c r="N12" s="84">
        <f>'Cortez Plaza 5, RTU 423'!H16</f>
        <v>0</v>
      </c>
      <c r="O12" s="84"/>
    </row>
    <row r="13" spans="1:15" ht="12.95" customHeight="1" x14ac:dyDescent="0.2">
      <c r="A13" s="1" t="s">
        <v>50</v>
      </c>
      <c r="B13" s="42">
        <f>B12+1</f>
        <v>4</v>
      </c>
      <c r="C13" s="406" t="s">
        <v>98</v>
      </c>
      <c r="D13" s="407"/>
      <c r="E13" s="41" t="s">
        <v>12</v>
      </c>
      <c r="F13" s="82"/>
      <c r="G13" s="15"/>
      <c r="H13" s="28"/>
      <c r="I13" s="16"/>
      <c r="J13" s="16"/>
      <c r="K13" s="84">
        <f>'Bay Drive, RTU 102'!H17</f>
        <v>0</v>
      </c>
      <c r="L13" s="17">
        <f>'Victoria SQ, RTU 111'!H17</f>
        <v>0</v>
      </c>
      <c r="M13" s="84">
        <f>'Cortez Plaza 2, RTU 420'!H17</f>
        <v>0</v>
      </c>
      <c r="N13" s="84">
        <f>'Cortez Plaza 5, RTU 423'!H17</f>
        <v>0</v>
      </c>
      <c r="O13" s="84"/>
    </row>
    <row r="14" spans="1:15" ht="12.95" customHeight="1" x14ac:dyDescent="0.2">
      <c r="A14" s="1" t="s">
        <v>51</v>
      </c>
      <c r="B14" s="42">
        <f>B13+1</f>
        <v>5</v>
      </c>
      <c r="C14" s="406" t="s">
        <v>38</v>
      </c>
      <c r="D14" s="407"/>
      <c r="E14" s="41" t="s">
        <v>12</v>
      </c>
      <c r="F14" s="82"/>
      <c r="G14" s="15"/>
      <c r="H14" s="28"/>
      <c r="I14" s="16"/>
      <c r="J14" s="16"/>
      <c r="K14" s="84">
        <f>'Bay Drive, RTU 102'!H18</f>
        <v>0</v>
      </c>
      <c r="L14" s="17">
        <f>'Victoria SQ, RTU 111'!H18</f>
        <v>0</v>
      </c>
      <c r="M14" s="84">
        <f>'Cortez Plaza 2, RTU 420'!H18</f>
        <v>0</v>
      </c>
      <c r="N14" s="84">
        <f>'Cortez Plaza 5, RTU 423'!H18</f>
        <v>0</v>
      </c>
      <c r="O14" s="84"/>
    </row>
    <row r="15" spans="1:15" ht="12.95" customHeight="1" x14ac:dyDescent="0.2">
      <c r="B15" s="42">
        <f>B14+1</f>
        <v>6</v>
      </c>
      <c r="C15" s="406" t="s">
        <v>122</v>
      </c>
      <c r="D15" s="407"/>
      <c r="E15" s="80"/>
      <c r="F15" s="96"/>
      <c r="G15" s="34"/>
      <c r="H15" s="119"/>
      <c r="I15" s="16"/>
      <c r="J15" s="16"/>
      <c r="K15" s="84"/>
      <c r="L15" s="17"/>
      <c r="M15" s="84"/>
      <c r="N15" s="84"/>
      <c r="O15" s="84"/>
    </row>
    <row r="16" spans="1:15" ht="12.95" customHeight="1" x14ac:dyDescent="0.2">
      <c r="A16" s="1" t="s">
        <v>52</v>
      </c>
      <c r="B16" s="40">
        <f>B15+0.01</f>
        <v>6.01</v>
      </c>
      <c r="C16" s="38" t="s">
        <v>123</v>
      </c>
      <c r="D16" s="39"/>
      <c r="E16" s="41" t="s">
        <v>30</v>
      </c>
      <c r="F16" s="83"/>
      <c r="G16" s="87"/>
      <c r="H16" s="28"/>
      <c r="I16" s="16"/>
      <c r="J16" s="16"/>
      <c r="K16" s="84">
        <f>'Bay Drive, RTU 102'!H20</f>
        <v>0</v>
      </c>
      <c r="L16" s="17">
        <f>'Victoria SQ, RTU 111'!H20</f>
        <v>0</v>
      </c>
      <c r="M16" s="84">
        <f>'Cortez Plaza 2, RTU 420'!H20</f>
        <v>0</v>
      </c>
      <c r="N16" s="84">
        <f>'Cortez Plaza 5, RTU 423'!H20</f>
        <v>0</v>
      </c>
      <c r="O16" s="84"/>
    </row>
    <row r="17" spans="1:24" ht="12.95" customHeight="1" x14ac:dyDescent="0.2">
      <c r="B17" s="42">
        <f>B15+1</f>
        <v>7</v>
      </c>
      <c r="C17" s="406" t="s">
        <v>124</v>
      </c>
      <c r="D17" s="407"/>
      <c r="E17" s="80"/>
      <c r="F17" s="79"/>
      <c r="G17" s="34"/>
      <c r="H17" s="119"/>
      <c r="I17" s="16"/>
      <c r="J17" s="16"/>
      <c r="K17" s="84"/>
      <c r="L17" s="17"/>
      <c r="M17" s="84"/>
      <c r="N17" s="84"/>
      <c r="O17" s="84"/>
    </row>
    <row r="18" spans="1:24" ht="12.95" customHeight="1" x14ac:dyDescent="0.2">
      <c r="A18" s="1" t="s">
        <v>53</v>
      </c>
      <c r="B18" s="40">
        <f>B17+0.01</f>
        <v>7.01</v>
      </c>
      <c r="C18" s="406" t="s">
        <v>219</v>
      </c>
      <c r="D18" s="407"/>
      <c r="E18" s="41" t="s">
        <v>12</v>
      </c>
      <c r="F18" s="54"/>
      <c r="G18" s="33"/>
      <c r="H18" s="28"/>
      <c r="K18" s="84">
        <f>'Bay Drive, RTU 102'!H22</f>
        <v>0</v>
      </c>
      <c r="L18" s="17">
        <f>'Victoria SQ, RTU 111'!H22</f>
        <v>0</v>
      </c>
      <c r="M18" s="84">
        <f>'Cortez Plaza 2, RTU 420'!H22</f>
        <v>0</v>
      </c>
      <c r="N18" s="84">
        <f>'Cortez Plaza 5, RTU 423'!H22</f>
        <v>0</v>
      </c>
      <c r="O18" s="84"/>
    </row>
    <row r="19" spans="1:24" ht="12.95" customHeight="1" x14ac:dyDescent="0.2">
      <c r="B19" s="42">
        <f>B17+1</f>
        <v>8</v>
      </c>
      <c r="C19" s="406" t="s">
        <v>177</v>
      </c>
      <c r="D19" s="407"/>
      <c r="E19" s="41" t="s">
        <v>12</v>
      </c>
      <c r="F19" s="74"/>
      <c r="G19" s="33"/>
      <c r="H19" s="28"/>
      <c r="K19" s="84">
        <f>'Bay Drive, RTU 102'!H23</f>
        <v>0</v>
      </c>
      <c r="L19" s="17">
        <f>'Victoria SQ, RTU 111'!H23</f>
        <v>0</v>
      </c>
      <c r="M19" s="84">
        <f>'Cortez Plaza 2, RTU 420'!H23</f>
        <v>0</v>
      </c>
      <c r="N19" s="84">
        <f>'Cortez Plaza 5, RTU 423'!H23</f>
        <v>0</v>
      </c>
      <c r="O19" s="84"/>
    </row>
    <row r="20" spans="1:24" ht="12.95" customHeight="1" x14ac:dyDescent="0.2">
      <c r="B20" s="42">
        <f t="shared" ref="B20:B30" si="0">B19+1</f>
        <v>9</v>
      </c>
      <c r="C20" s="427" t="s">
        <v>178</v>
      </c>
      <c r="D20" s="428"/>
      <c r="E20" s="80"/>
      <c r="F20" s="80"/>
      <c r="G20" s="80"/>
      <c r="H20" s="98"/>
      <c r="K20" s="84"/>
      <c r="L20" s="17"/>
      <c r="M20" s="84"/>
      <c r="N20" s="84"/>
      <c r="O20" s="84"/>
    </row>
    <row r="21" spans="1:24" ht="12.95" customHeight="1" x14ac:dyDescent="0.2">
      <c r="A21" s="1" t="s">
        <v>54</v>
      </c>
      <c r="B21" s="40">
        <f>B20+0.01</f>
        <v>9.01</v>
      </c>
      <c r="C21" s="38" t="s">
        <v>197</v>
      </c>
      <c r="D21" s="117"/>
      <c r="E21" s="41" t="s">
        <v>12</v>
      </c>
      <c r="F21" s="54"/>
      <c r="G21" s="54"/>
      <c r="H21" s="28"/>
      <c r="K21" s="84">
        <f>'Bay Drive, RTU 102'!H25</f>
        <v>0</v>
      </c>
      <c r="L21" s="17">
        <f>'Victoria SQ, RTU 111'!H25</f>
        <v>0</v>
      </c>
      <c r="M21" s="84">
        <f>'Cortez Plaza 2, RTU 420'!H25</f>
        <v>0</v>
      </c>
      <c r="N21" s="84">
        <f>'Cortez Plaza 5, RTU 423'!H25</f>
        <v>0</v>
      </c>
      <c r="O21" s="84"/>
    </row>
    <row r="22" spans="1:24" ht="12.95" customHeight="1" x14ac:dyDescent="0.2">
      <c r="B22" s="42">
        <f>B20+1</f>
        <v>10</v>
      </c>
      <c r="C22" s="116" t="s">
        <v>203</v>
      </c>
      <c r="D22" s="117"/>
      <c r="E22" s="41" t="s">
        <v>11</v>
      </c>
      <c r="F22" s="54"/>
      <c r="G22" s="18"/>
      <c r="H22" s="28"/>
      <c r="I22" s="16"/>
      <c r="J22" s="16"/>
      <c r="K22" s="84">
        <f>'Bay Drive, RTU 102'!H26</f>
        <v>0</v>
      </c>
      <c r="L22" s="17">
        <f>'Victoria SQ, RTU 111'!H26</f>
        <v>0</v>
      </c>
      <c r="M22" s="84">
        <f>'Cortez Plaza 2, RTU 420'!H26</f>
        <v>0</v>
      </c>
      <c r="N22" s="84">
        <f>'Cortez Plaza 5, RTU 423'!H26</f>
        <v>0</v>
      </c>
      <c r="O22" s="84"/>
    </row>
    <row r="23" spans="1:24" ht="12.75" customHeight="1" x14ac:dyDescent="0.2">
      <c r="B23" s="42">
        <f t="shared" si="0"/>
        <v>11</v>
      </c>
      <c r="C23" s="416" t="s">
        <v>188</v>
      </c>
      <c r="D23" s="417"/>
      <c r="E23" s="43" t="s">
        <v>14</v>
      </c>
      <c r="F23" s="74"/>
      <c r="G23" s="15"/>
      <c r="H23" s="28"/>
      <c r="K23" s="84">
        <f>'Bay Drive, RTU 102'!H27</f>
        <v>0</v>
      </c>
      <c r="L23" s="17">
        <f>'Victoria SQ, RTU 111'!H27</f>
        <v>0</v>
      </c>
      <c r="M23" s="84">
        <f>'Cortez Plaza 2, RTU 420'!H27</f>
        <v>0</v>
      </c>
      <c r="N23" s="84">
        <f>'Cortez Plaza 5, RTU 423'!H27</f>
        <v>0</v>
      </c>
      <c r="O23" s="84"/>
    </row>
    <row r="24" spans="1:24" ht="12.95" customHeight="1" x14ac:dyDescent="0.2">
      <c r="A24" s="1" t="s">
        <v>55</v>
      </c>
      <c r="B24" s="42">
        <f t="shared" si="0"/>
        <v>12</v>
      </c>
      <c r="C24" s="406" t="s">
        <v>125</v>
      </c>
      <c r="D24" s="407"/>
      <c r="E24" s="41" t="s">
        <v>14</v>
      </c>
      <c r="F24" s="43"/>
      <c r="G24" s="19"/>
      <c r="H24" s="28"/>
      <c r="I24" s="16"/>
      <c r="J24" s="16"/>
      <c r="K24" s="84">
        <f>'Bay Drive, RTU 102'!H28</f>
        <v>0</v>
      </c>
      <c r="L24" s="17">
        <f>'Victoria SQ, RTU 111'!H28</f>
        <v>0</v>
      </c>
      <c r="M24" s="84">
        <f>'Cortez Plaza 2, RTU 420'!H28</f>
        <v>0</v>
      </c>
      <c r="N24" s="84">
        <f>'Cortez Plaza 5, RTU 423'!H28</f>
        <v>0</v>
      </c>
      <c r="O24" s="84"/>
    </row>
    <row r="25" spans="1:24" ht="12.95" customHeight="1" x14ac:dyDescent="0.2">
      <c r="A25" s="1" t="s">
        <v>67</v>
      </c>
      <c r="B25" s="42">
        <f t="shared" si="0"/>
        <v>13</v>
      </c>
      <c r="C25" s="38" t="s">
        <v>83</v>
      </c>
      <c r="D25" s="39"/>
      <c r="E25" s="41" t="s">
        <v>12</v>
      </c>
      <c r="F25" s="43"/>
      <c r="G25" s="15"/>
      <c r="H25" s="28"/>
      <c r="I25" s="16"/>
      <c r="J25" s="16"/>
      <c r="K25" s="84">
        <f>'Bay Drive, RTU 102'!H29</f>
        <v>0</v>
      </c>
      <c r="L25" s="17">
        <f>'Victoria SQ, RTU 111'!H29</f>
        <v>0</v>
      </c>
      <c r="M25" s="84">
        <f>'Cortez Plaza 2, RTU 420'!H29</f>
        <v>0</v>
      </c>
      <c r="N25" s="84">
        <f>'Cortez Plaza 5, RTU 423'!H29</f>
        <v>0</v>
      </c>
      <c r="O25" s="84"/>
    </row>
    <row r="26" spans="1:24" ht="12.95" customHeight="1" x14ac:dyDescent="0.2">
      <c r="B26" s="42">
        <f t="shared" si="0"/>
        <v>14</v>
      </c>
      <c r="C26" s="38" t="s">
        <v>202</v>
      </c>
      <c r="D26" s="39"/>
      <c r="E26" s="41" t="s">
        <v>12</v>
      </c>
      <c r="F26" s="78"/>
      <c r="G26" s="15"/>
      <c r="H26" s="28"/>
      <c r="I26" s="16"/>
      <c r="J26" s="16"/>
      <c r="K26" s="84">
        <f>'Bay Drive, RTU 102'!H30</f>
        <v>0</v>
      </c>
      <c r="L26" s="17">
        <f>'Victoria SQ, RTU 111'!H30</f>
        <v>0</v>
      </c>
      <c r="M26" s="84">
        <f>'Cortez Plaza 2, RTU 420'!H30</f>
        <v>0</v>
      </c>
      <c r="N26" s="84">
        <f>'Cortez Plaza 5, RTU 423'!H30</f>
        <v>0</v>
      </c>
      <c r="O26" s="84"/>
    </row>
    <row r="27" spans="1:24" ht="12.95" customHeight="1" x14ac:dyDescent="0.2">
      <c r="B27" s="42">
        <f t="shared" si="0"/>
        <v>15</v>
      </c>
      <c r="C27" s="406" t="s">
        <v>100</v>
      </c>
      <c r="D27" s="407"/>
      <c r="E27" s="41" t="s">
        <v>12</v>
      </c>
      <c r="F27" s="43"/>
      <c r="G27" s="75"/>
      <c r="H27" s="28"/>
      <c r="I27" s="16"/>
      <c r="J27" s="16"/>
      <c r="K27" s="84">
        <f>'Bay Drive, RTU 102'!H31</f>
        <v>0</v>
      </c>
      <c r="L27" s="17">
        <f>'Victoria SQ, RTU 111'!H31</f>
        <v>0</v>
      </c>
      <c r="M27" s="84">
        <f>'Cortez Plaza 2, RTU 420'!H31</f>
        <v>0</v>
      </c>
      <c r="N27" s="84">
        <f>'Cortez Plaza 5, RTU 423'!H31</f>
        <v>0</v>
      </c>
      <c r="O27" s="84"/>
    </row>
    <row r="28" spans="1:24" ht="12.95" customHeight="1" x14ac:dyDescent="0.2">
      <c r="B28" s="42">
        <f t="shared" si="0"/>
        <v>16</v>
      </c>
      <c r="C28" s="406" t="s">
        <v>101</v>
      </c>
      <c r="D28" s="407"/>
      <c r="E28" s="41" t="s">
        <v>12</v>
      </c>
      <c r="F28" s="77"/>
      <c r="G28" s="75"/>
      <c r="H28" s="28"/>
      <c r="I28" s="1"/>
      <c r="J28" s="2"/>
      <c r="K28" s="84">
        <f>'Bay Drive, RTU 102'!H32</f>
        <v>0</v>
      </c>
      <c r="L28" s="17">
        <f>'Victoria SQ, RTU 111'!H32</f>
        <v>0</v>
      </c>
      <c r="M28" s="84">
        <f>'Cortez Plaza 2, RTU 420'!H32</f>
        <v>0</v>
      </c>
      <c r="N28" s="84">
        <f>'Cortez Plaza 5, RTU 423'!H32</f>
        <v>0</v>
      </c>
      <c r="O28" s="84"/>
      <c r="T28" s="109"/>
      <c r="V28" s="2"/>
      <c r="W28" s="81"/>
      <c r="X28" s="81"/>
    </row>
    <row r="29" spans="1:24" ht="12.95" customHeight="1" x14ac:dyDescent="0.2">
      <c r="A29" s="1" t="s">
        <v>57</v>
      </c>
      <c r="B29" s="42">
        <f t="shared" si="0"/>
        <v>17</v>
      </c>
      <c r="C29" s="408" t="s">
        <v>102</v>
      </c>
      <c r="D29" s="409"/>
      <c r="E29" s="41" t="s">
        <v>11</v>
      </c>
      <c r="F29" s="77"/>
      <c r="G29" s="15"/>
      <c r="H29" s="28"/>
      <c r="I29" s="16"/>
      <c r="J29" s="16"/>
      <c r="K29" s="84">
        <f>'Bay Drive, RTU 102'!H33</f>
        <v>0</v>
      </c>
      <c r="L29" s="17">
        <f>'Victoria SQ, RTU 111'!H33</f>
        <v>0</v>
      </c>
      <c r="M29" s="84">
        <f>'Cortez Plaza 2, RTU 420'!H33</f>
        <v>0</v>
      </c>
      <c r="N29" s="84">
        <f>'Cortez Plaza 5, RTU 423'!H33</f>
        <v>0</v>
      </c>
      <c r="O29" s="84"/>
    </row>
    <row r="30" spans="1:24" ht="12.95" customHeight="1" x14ac:dyDescent="0.2">
      <c r="A30" s="1" t="s">
        <v>105</v>
      </c>
      <c r="B30" s="42">
        <f t="shared" si="0"/>
        <v>18</v>
      </c>
      <c r="C30" s="406" t="s">
        <v>107</v>
      </c>
      <c r="D30" s="407"/>
      <c r="E30" s="41" t="s">
        <v>11</v>
      </c>
      <c r="F30" s="74"/>
      <c r="G30" s="15"/>
      <c r="H30" s="28"/>
      <c r="I30" s="20"/>
      <c r="J30" s="20"/>
      <c r="K30" s="84">
        <f>'Bay Drive, RTU 102'!H34</f>
        <v>0</v>
      </c>
      <c r="L30" s="17">
        <f>'Victoria SQ, RTU 111'!H34</f>
        <v>0</v>
      </c>
      <c r="M30" s="84">
        <f>'Cortez Plaza 2, RTU 420'!H34</f>
        <v>0</v>
      </c>
      <c r="N30" s="84">
        <f>'Cortez Plaza 5, RTU 423'!H34</f>
        <v>0</v>
      </c>
      <c r="O30" s="84"/>
    </row>
    <row r="31" spans="1:24" ht="12.95" customHeight="1" x14ac:dyDescent="0.2">
      <c r="A31" s="1" t="s">
        <v>58</v>
      </c>
      <c r="B31" s="42">
        <f>B30+1</f>
        <v>19</v>
      </c>
      <c r="C31" s="408" t="s">
        <v>189</v>
      </c>
      <c r="D31" s="409"/>
      <c r="E31" s="80"/>
      <c r="F31" s="80"/>
      <c r="G31" s="80"/>
      <c r="H31" s="98"/>
      <c r="I31" s="20"/>
      <c r="J31" s="20"/>
      <c r="K31" s="84"/>
      <c r="L31" s="17"/>
      <c r="M31" s="84"/>
      <c r="N31" s="84"/>
      <c r="O31" s="84"/>
    </row>
    <row r="32" spans="1:24" ht="12.95" customHeight="1" x14ac:dyDescent="0.2">
      <c r="A32" s="1" t="s">
        <v>62</v>
      </c>
      <c r="B32" s="40">
        <f>B31+0.01</f>
        <v>19.010000000000002</v>
      </c>
      <c r="C32" s="113" t="s">
        <v>218</v>
      </c>
      <c r="D32" s="114"/>
      <c r="E32" s="41" t="s">
        <v>12</v>
      </c>
      <c r="F32" s="41"/>
      <c r="G32" s="15"/>
      <c r="H32" s="28"/>
      <c r="I32" s="16"/>
      <c r="J32" s="16"/>
      <c r="K32" s="84">
        <f>'Bay Drive, RTU 102'!H36</f>
        <v>0</v>
      </c>
      <c r="L32" s="17">
        <f>'Victoria SQ, RTU 111'!H36</f>
        <v>0</v>
      </c>
      <c r="M32" s="84">
        <f>'Cortez Plaza 2, RTU 420'!H36</f>
        <v>0</v>
      </c>
      <c r="N32" s="84">
        <f>'Cortez Plaza 5, RTU 423'!H36</f>
        <v>0</v>
      </c>
      <c r="O32" s="84"/>
    </row>
    <row r="33" spans="1:20" ht="12.95" customHeight="1" x14ac:dyDescent="0.2">
      <c r="A33" s="1" t="s">
        <v>59</v>
      </c>
      <c r="B33" s="40">
        <f t="shared" ref="B33:B41" si="1">B32+0.01</f>
        <v>19.020000000000003</v>
      </c>
      <c r="C33" s="113" t="s">
        <v>198</v>
      </c>
      <c r="D33" s="114"/>
      <c r="E33" s="41" t="s">
        <v>12</v>
      </c>
      <c r="F33" s="77"/>
      <c r="G33" s="77"/>
      <c r="H33" s="28"/>
      <c r="K33" s="84">
        <f>'Bay Drive, RTU 102'!H37</f>
        <v>0</v>
      </c>
      <c r="L33" s="17">
        <f>'Victoria SQ, RTU 111'!H37</f>
        <v>0</v>
      </c>
      <c r="M33" s="84">
        <f>'Cortez Plaza 2, RTU 420'!H37</f>
        <v>0</v>
      </c>
      <c r="N33" s="84">
        <f>'Cortez Plaza 5, RTU 423'!H37</f>
        <v>0</v>
      </c>
      <c r="O33" s="84"/>
    </row>
    <row r="34" spans="1:20" ht="12.95" customHeight="1" x14ac:dyDescent="0.2">
      <c r="B34" s="40">
        <f t="shared" si="1"/>
        <v>19.030000000000005</v>
      </c>
      <c r="C34" s="113" t="s">
        <v>113</v>
      </c>
      <c r="D34" s="114"/>
      <c r="E34" s="41" t="s">
        <v>12</v>
      </c>
      <c r="F34" s="78"/>
      <c r="G34" s="15"/>
      <c r="H34" s="28"/>
      <c r="I34" s="16"/>
      <c r="J34" s="16"/>
      <c r="K34" s="84">
        <f>'Bay Drive, RTU 102'!H38</f>
        <v>0</v>
      </c>
      <c r="L34" s="17">
        <f>'Victoria SQ, RTU 111'!H38</f>
        <v>0</v>
      </c>
      <c r="M34" s="84">
        <f>'Cortez Plaza 2, RTU 420'!H38</f>
        <v>0</v>
      </c>
      <c r="N34" s="84">
        <f>'Cortez Plaza 5, RTU 423'!H38</f>
        <v>0</v>
      </c>
      <c r="O34" s="84"/>
    </row>
    <row r="35" spans="1:20" ht="12.95" customHeight="1" x14ac:dyDescent="0.2">
      <c r="B35" s="40">
        <f t="shared" si="1"/>
        <v>19.040000000000006</v>
      </c>
      <c r="C35" s="113" t="s">
        <v>114</v>
      </c>
      <c r="D35" s="114"/>
      <c r="E35" s="41" t="s">
        <v>12</v>
      </c>
      <c r="F35" s="77"/>
      <c r="G35" s="60"/>
      <c r="H35" s="28"/>
      <c r="I35" s="16"/>
      <c r="J35" s="16"/>
      <c r="K35" s="84">
        <f>'Bay Drive, RTU 102'!H39</f>
        <v>0</v>
      </c>
      <c r="L35" s="17">
        <f>'Victoria SQ, RTU 111'!H39</f>
        <v>0</v>
      </c>
      <c r="M35" s="84">
        <f>'Cortez Plaza 2, RTU 420'!H39</f>
        <v>0</v>
      </c>
      <c r="N35" s="84">
        <f>'Cortez Plaza 5, RTU 423'!H39</f>
        <v>0</v>
      </c>
      <c r="O35" s="84"/>
    </row>
    <row r="36" spans="1:20" ht="12.95" customHeight="1" x14ac:dyDescent="0.2">
      <c r="B36" s="40">
        <f t="shared" si="1"/>
        <v>19.050000000000008</v>
      </c>
      <c r="C36" s="113" t="s">
        <v>217</v>
      </c>
      <c r="D36" s="114"/>
      <c r="E36" s="41" t="s">
        <v>12</v>
      </c>
      <c r="F36" s="77"/>
      <c r="G36" s="15"/>
      <c r="H36" s="28"/>
      <c r="I36" s="16"/>
      <c r="J36" s="16"/>
      <c r="K36" s="84">
        <f>'Bay Drive, RTU 102'!H40</f>
        <v>0</v>
      </c>
      <c r="L36" s="17">
        <f>'Victoria SQ, RTU 111'!H40</f>
        <v>0</v>
      </c>
      <c r="M36" s="84">
        <f>'Cortez Plaza 2, RTU 420'!H40</f>
        <v>0</v>
      </c>
      <c r="N36" s="84">
        <f>'Cortez Plaza 5, RTU 423'!H40</f>
        <v>0</v>
      </c>
      <c r="O36" s="84"/>
    </row>
    <row r="37" spans="1:20" ht="12.95" customHeight="1" x14ac:dyDescent="0.2">
      <c r="B37" s="40">
        <f t="shared" si="1"/>
        <v>19.060000000000009</v>
      </c>
      <c r="C37" s="113" t="s">
        <v>199</v>
      </c>
      <c r="D37" s="114"/>
      <c r="E37" s="41" t="s">
        <v>12</v>
      </c>
      <c r="F37" s="77"/>
      <c r="G37" s="15"/>
      <c r="H37" s="28"/>
      <c r="I37" s="16"/>
      <c r="J37" s="16"/>
      <c r="K37" s="84">
        <f>'Bay Drive, RTU 102'!H41</f>
        <v>0</v>
      </c>
      <c r="L37" s="17">
        <f>'Victoria SQ, RTU 111'!H41</f>
        <v>0</v>
      </c>
      <c r="M37" s="84">
        <f>'Cortez Plaza 2, RTU 420'!H41</f>
        <v>0</v>
      </c>
      <c r="N37" s="84">
        <f>'Cortez Plaza 5, RTU 423'!H41</f>
        <v>0</v>
      </c>
      <c r="O37" s="84"/>
    </row>
    <row r="38" spans="1:20" x14ac:dyDescent="0.2">
      <c r="B38" s="40">
        <f t="shared" si="1"/>
        <v>19.070000000000011</v>
      </c>
      <c r="C38" s="113" t="s">
        <v>200</v>
      </c>
      <c r="E38" s="41" t="s">
        <v>12</v>
      </c>
      <c r="F38" s="78"/>
      <c r="G38" s="15"/>
      <c r="H38" s="28"/>
      <c r="I38" s="1"/>
      <c r="J38" s="1"/>
      <c r="K38" s="84">
        <f>'Bay Drive, RTU 102'!H42</f>
        <v>0</v>
      </c>
      <c r="L38" s="17">
        <f>'Victoria SQ, RTU 111'!H42</f>
        <v>0</v>
      </c>
      <c r="M38" s="84">
        <f>'Cortez Plaza 2, RTU 420'!H42</f>
        <v>0</v>
      </c>
      <c r="N38" s="84">
        <f>'Cortez Plaza 5, RTU 423'!H42</f>
        <v>0</v>
      </c>
      <c r="O38" s="84"/>
    </row>
    <row r="39" spans="1:20" ht="12.95" customHeight="1" x14ac:dyDescent="0.2">
      <c r="B39" s="40">
        <f t="shared" si="1"/>
        <v>19.080000000000013</v>
      </c>
      <c r="C39" s="113" t="s">
        <v>194</v>
      </c>
      <c r="D39" s="114"/>
      <c r="E39" s="41" t="s">
        <v>12</v>
      </c>
      <c r="F39" s="78"/>
      <c r="G39" s="15"/>
      <c r="H39" s="28"/>
      <c r="I39" s="16"/>
      <c r="J39" s="16"/>
      <c r="K39" s="84">
        <f>'Bay Drive, RTU 102'!H43</f>
        <v>0</v>
      </c>
      <c r="L39" s="17">
        <f>'Victoria SQ, RTU 111'!H43</f>
        <v>0</v>
      </c>
      <c r="M39" s="84">
        <f>'Cortez Plaza 2, RTU 420'!H43</f>
        <v>0</v>
      </c>
      <c r="N39" s="84">
        <f>'Cortez Plaza 5, RTU 423'!H43</f>
        <v>0</v>
      </c>
      <c r="O39" s="84"/>
    </row>
    <row r="40" spans="1:20" ht="12.95" customHeight="1" x14ac:dyDescent="0.2">
      <c r="B40" s="40">
        <f t="shared" si="1"/>
        <v>19.090000000000014</v>
      </c>
      <c r="C40" s="113" t="s">
        <v>216</v>
      </c>
      <c r="D40" s="114"/>
      <c r="E40" s="41" t="s">
        <v>12</v>
      </c>
      <c r="F40" s="77"/>
      <c r="G40" s="15"/>
      <c r="H40" s="28"/>
      <c r="I40" s="20"/>
      <c r="J40" s="20"/>
      <c r="K40" s="84">
        <f>'Bay Drive, RTU 102'!H44</f>
        <v>0</v>
      </c>
      <c r="L40" s="17">
        <f>'Victoria SQ, RTU 111'!H44</f>
        <v>0</v>
      </c>
      <c r="M40" s="84">
        <f>'Cortez Plaza 2, RTU 420'!H44</f>
        <v>0</v>
      </c>
      <c r="N40" s="84">
        <f>'Cortez Plaza 5, RTU 423'!H44</f>
        <v>0</v>
      </c>
      <c r="O40" s="84"/>
    </row>
    <row r="41" spans="1:20" ht="12.95" customHeight="1" x14ac:dyDescent="0.2">
      <c r="B41" s="89">
        <f t="shared" si="1"/>
        <v>19.100000000000016</v>
      </c>
      <c r="C41" s="113" t="s">
        <v>215</v>
      </c>
      <c r="D41" s="114"/>
      <c r="E41" s="41" t="s">
        <v>12</v>
      </c>
      <c r="F41" s="88"/>
      <c r="G41" s="15"/>
      <c r="H41" s="28"/>
      <c r="K41" s="84">
        <f>'Bay Drive, RTU 102'!H45</f>
        <v>0</v>
      </c>
      <c r="L41" s="17">
        <f>'Victoria SQ, RTU 111'!H45</f>
        <v>0</v>
      </c>
      <c r="M41" s="84">
        <f>'Cortez Plaza 2, RTU 420'!H45</f>
        <v>0</v>
      </c>
      <c r="N41" s="84">
        <f>'Cortez Plaza 5, RTU 423'!H45</f>
        <v>0</v>
      </c>
      <c r="O41" s="84"/>
    </row>
    <row r="42" spans="1:20" ht="12.95" customHeight="1" x14ac:dyDescent="0.2">
      <c r="A42" s="1" t="s">
        <v>60</v>
      </c>
      <c r="B42" s="42">
        <f>B31+1</f>
        <v>20</v>
      </c>
      <c r="C42" s="406" t="s">
        <v>201</v>
      </c>
      <c r="D42" s="407"/>
      <c r="E42" s="41" t="s">
        <v>12</v>
      </c>
      <c r="F42" s="54"/>
      <c r="G42" s="19"/>
      <c r="H42" s="28"/>
      <c r="K42" s="84">
        <f>'Bay Drive, RTU 102'!H46</f>
        <v>0</v>
      </c>
      <c r="L42" s="17">
        <f>'Victoria SQ, RTU 111'!H46</f>
        <v>0</v>
      </c>
      <c r="M42" s="84">
        <f>'Cortez Plaza 2, RTU 420'!H46</f>
        <v>0</v>
      </c>
      <c r="N42" s="84">
        <f>'Cortez Plaza 5, RTU 423'!H46</f>
        <v>0</v>
      </c>
      <c r="O42" s="84"/>
    </row>
    <row r="43" spans="1:20" ht="12.75" customHeight="1" x14ac:dyDescent="0.2">
      <c r="A43" s="1" t="s">
        <v>61</v>
      </c>
      <c r="B43" s="42">
        <f t="shared" ref="B43:B47" si="2">B42+1</f>
        <v>21</v>
      </c>
      <c r="C43" s="406" t="s">
        <v>99</v>
      </c>
      <c r="D43" s="407"/>
      <c r="E43" s="41" t="s">
        <v>12</v>
      </c>
      <c r="F43" s="54"/>
      <c r="G43" s="19"/>
      <c r="H43" s="28"/>
      <c r="I43" s="20"/>
      <c r="J43" s="20"/>
      <c r="K43" s="84">
        <f>'Bay Drive, RTU 102'!H47</f>
        <v>0</v>
      </c>
      <c r="L43" s="17">
        <f>'Victoria SQ, RTU 111'!H47</f>
        <v>0</v>
      </c>
      <c r="M43" s="84">
        <f>'Cortez Plaza 2, RTU 420'!H47</f>
        <v>0</v>
      </c>
      <c r="N43" s="84">
        <f>'Cortez Plaza 5, RTU 423'!H47</f>
        <v>0</v>
      </c>
      <c r="O43" s="84"/>
    </row>
    <row r="44" spans="1:20" ht="12.75" customHeight="1" x14ac:dyDescent="0.2">
      <c r="B44" s="42">
        <f t="shared" si="2"/>
        <v>22</v>
      </c>
      <c r="C44" s="38" t="s">
        <v>148</v>
      </c>
      <c r="D44" s="39"/>
      <c r="E44" s="41" t="s">
        <v>12</v>
      </c>
      <c r="F44" s="54"/>
      <c r="G44" s="15"/>
      <c r="H44" s="28"/>
      <c r="K44" s="84">
        <f>'Bay Drive, RTU 102'!H48</f>
        <v>0</v>
      </c>
      <c r="L44" s="17">
        <f>'Victoria SQ, RTU 111'!H48</f>
        <v>0</v>
      </c>
      <c r="M44" s="84">
        <f>'Cortez Plaza 2, RTU 420'!H48</f>
        <v>0</v>
      </c>
      <c r="N44" s="84">
        <f>'Cortez Plaza 5, RTU 423'!H48</f>
        <v>0</v>
      </c>
      <c r="O44" s="84"/>
    </row>
    <row r="45" spans="1:20" x14ac:dyDescent="0.2">
      <c r="B45" s="42">
        <f t="shared" si="2"/>
        <v>23</v>
      </c>
      <c r="C45" s="406" t="s">
        <v>69</v>
      </c>
      <c r="D45" s="407"/>
      <c r="E45" s="41" t="s">
        <v>12</v>
      </c>
      <c r="F45" s="54"/>
      <c r="G45" s="75"/>
      <c r="H45" s="28"/>
      <c r="I45" s="1"/>
      <c r="J45" s="1"/>
      <c r="K45" s="84">
        <f>'Bay Drive, RTU 102'!H49</f>
        <v>0</v>
      </c>
      <c r="L45" s="17">
        <f>'Victoria SQ, RTU 111'!H49</f>
        <v>0</v>
      </c>
      <c r="M45" s="84">
        <f>'Cortez Plaza 2, RTU 420'!H49</f>
        <v>0</v>
      </c>
      <c r="N45" s="84">
        <f>'Cortez Plaza 5, RTU 423'!H49</f>
        <v>0</v>
      </c>
      <c r="O45" s="84"/>
      <c r="T45" s="108"/>
    </row>
    <row r="46" spans="1:20" ht="12.75" customHeight="1" x14ac:dyDescent="0.2">
      <c r="B46" s="42">
        <f t="shared" si="2"/>
        <v>24</v>
      </c>
      <c r="C46" s="406" t="s">
        <v>214</v>
      </c>
      <c r="D46" s="407"/>
      <c r="E46" s="41" t="s">
        <v>12</v>
      </c>
      <c r="F46" s="43"/>
      <c r="G46" s="15"/>
      <c r="H46" s="28"/>
      <c r="K46" s="84">
        <f>'Bay Drive, RTU 102'!H50</f>
        <v>0</v>
      </c>
      <c r="L46" s="17">
        <f>'Victoria SQ, RTU 111'!H50</f>
        <v>0</v>
      </c>
      <c r="M46" s="84">
        <f>'Cortez Plaza 2, RTU 420'!H50</f>
        <v>0</v>
      </c>
      <c r="N46" s="84">
        <f>'Cortez Plaza 5, RTU 423'!H50</f>
        <v>0</v>
      </c>
      <c r="O46" s="84"/>
    </row>
    <row r="47" spans="1:20" ht="12.75" customHeight="1" x14ac:dyDescent="0.2">
      <c r="A47" s="1" t="s">
        <v>63</v>
      </c>
      <c r="B47" s="42">
        <f t="shared" si="2"/>
        <v>25</v>
      </c>
      <c r="C47" s="406" t="s">
        <v>15</v>
      </c>
      <c r="D47" s="407"/>
      <c r="E47" s="41" t="s">
        <v>40</v>
      </c>
      <c r="F47" s="54"/>
      <c r="G47" s="15"/>
      <c r="H47" s="28"/>
      <c r="K47" s="84">
        <f>'Bay Drive, RTU 102'!H51</f>
        <v>0</v>
      </c>
      <c r="L47" s="17">
        <f>'Victoria SQ, RTU 111'!H51</f>
        <v>0</v>
      </c>
      <c r="M47" s="84">
        <f>'Cortez Plaza 2, RTU 420'!H51</f>
        <v>0</v>
      </c>
      <c r="N47" s="84">
        <f>'Cortez Plaza 5, RTU 423'!H51</f>
        <v>0</v>
      </c>
      <c r="O47" s="84"/>
    </row>
    <row r="48" spans="1:20" ht="12.75" customHeight="1" x14ac:dyDescent="0.2">
      <c r="A48" s="1" t="s">
        <v>64</v>
      </c>
      <c r="B48" s="42">
        <f>B47+1</f>
        <v>26</v>
      </c>
      <c r="C48" s="406" t="s">
        <v>180</v>
      </c>
      <c r="D48" s="407"/>
      <c r="E48" s="41" t="s">
        <v>11</v>
      </c>
      <c r="F48" s="54"/>
      <c r="G48" s="15"/>
      <c r="H48" s="28"/>
      <c r="K48" s="84">
        <f>'Bay Drive, RTU 102'!H52</f>
        <v>0</v>
      </c>
      <c r="L48" s="17">
        <f>'Victoria SQ, RTU 111'!H52</f>
        <v>0</v>
      </c>
      <c r="M48" s="84">
        <f>'Cortez Plaza 2, RTU 420'!H52</f>
        <v>0</v>
      </c>
      <c r="N48" s="84">
        <f>'Cortez Plaza 5, RTU 423'!H52</f>
        <v>0</v>
      </c>
      <c r="O48" s="84"/>
    </row>
    <row r="49" spans="1:15" ht="12.75" customHeight="1" x14ac:dyDescent="0.2">
      <c r="A49" s="1" t="s">
        <v>65</v>
      </c>
      <c r="B49" s="42">
        <f t="shared" ref="B49:B54" si="3">B48+1</f>
        <v>27</v>
      </c>
      <c r="C49" s="406" t="s">
        <v>126</v>
      </c>
      <c r="D49" s="407"/>
      <c r="E49" s="41" t="s">
        <v>12</v>
      </c>
      <c r="F49" s="54"/>
      <c r="G49" s="15"/>
      <c r="H49" s="28"/>
      <c r="K49" s="84">
        <f>'Bay Drive, RTU 102'!H53</f>
        <v>0</v>
      </c>
      <c r="L49" s="17">
        <f>'Victoria SQ, RTU 111'!H53</f>
        <v>0</v>
      </c>
      <c r="M49" s="84">
        <f>'Cortez Plaza 2, RTU 420'!H53</f>
        <v>0</v>
      </c>
      <c r="N49" s="84">
        <f>'Cortez Plaza 5, RTU 423'!H53</f>
        <v>0</v>
      </c>
      <c r="O49" s="84"/>
    </row>
    <row r="50" spans="1:15" ht="12.75" customHeight="1" x14ac:dyDescent="0.2">
      <c r="A50" s="1" t="s">
        <v>66</v>
      </c>
      <c r="B50" s="42">
        <f t="shared" si="3"/>
        <v>28</v>
      </c>
      <c r="C50" s="418" t="s">
        <v>221</v>
      </c>
      <c r="D50" s="419"/>
      <c r="E50" s="41" t="s">
        <v>12</v>
      </c>
      <c r="F50" s="74"/>
      <c r="G50" s="15"/>
      <c r="H50" s="28"/>
      <c r="K50" s="84">
        <f>'Bay Drive, RTU 102'!H54</f>
        <v>0</v>
      </c>
      <c r="L50" s="17">
        <f>'Victoria SQ, RTU 111'!H54</f>
        <v>0</v>
      </c>
      <c r="M50" s="84">
        <f>'Cortez Plaza 2, RTU 420'!H54</f>
        <v>0</v>
      </c>
      <c r="N50" s="84">
        <f>'Cortez Plaza 5, RTU 423'!H54</f>
        <v>0</v>
      </c>
      <c r="O50" s="84"/>
    </row>
    <row r="51" spans="1:15" ht="12.75" customHeight="1" x14ac:dyDescent="0.2">
      <c r="B51" s="42">
        <f t="shared" si="3"/>
        <v>29</v>
      </c>
      <c r="C51" s="38" t="s">
        <v>181</v>
      </c>
      <c r="D51" s="115"/>
      <c r="E51" s="41" t="s">
        <v>12</v>
      </c>
      <c r="F51" s="77"/>
      <c r="G51" s="76"/>
      <c r="H51" s="28"/>
      <c r="K51" s="84">
        <f>'Bay Drive, RTU 102'!H55</f>
        <v>0</v>
      </c>
      <c r="L51" s="17">
        <f>'Victoria SQ, RTU 111'!H55</f>
        <v>0</v>
      </c>
      <c r="M51" s="84">
        <f>'Cortez Plaza 2, RTU 420'!H55</f>
        <v>0</v>
      </c>
      <c r="N51" s="84">
        <f>'Cortez Plaza 5, RTU 423'!H55</f>
        <v>0</v>
      </c>
      <c r="O51" s="84"/>
    </row>
    <row r="52" spans="1:15" ht="12.75" customHeight="1" x14ac:dyDescent="0.2">
      <c r="B52" s="42">
        <f t="shared" si="3"/>
        <v>30</v>
      </c>
      <c r="C52" s="107" t="s">
        <v>74</v>
      </c>
      <c r="D52" s="112"/>
      <c r="E52" s="43" t="s">
        <v>12</v>
      </c>
      <c r="F52" s="78"/>
      <c r="G52" s="76"/>
      <c r="H52" s="28"/>
      <c r="K52" s="84">
        <f>'Bay Drive, RTU 102'!H56</f>
        <v>0</v>
      </c>
      <c r="L52" s="17">
        <f>'Victoria SQ, RTU 111'!H56</f>
        <v>0</v>
      </c>
      <c r="M52" s="84">
        <f>'Cortez Plaza 2, RTU 420'!H56</f>
        <v>0</v>
      </c>
      <c r="N52" s="84">
        <f>'Cortez Plaza 5, RTU 423'!H56</f>
        <v>0</v>
      </c>
      <c r="O52" s="84"/>
    </row>
    <row r="53" spans="1:15" ht="12.75" customHeight="1" x14ac:dyDescent="0.2">
      <c r="A53" s="1" t="s">
        <v>79</v>
      </c>
      <c r="B53" s="42">
        <f t="shared" si="3"/>
        <v>31</v>
      </c>
      <c r="C53" s="107" t="s">
        <v>75</v>
      </c>
      <c r="D53" s="112"/>
      <c r="E53" s="43" t="s">
        <v>12</v>
      </c>
      <c r="F53" s="54"/>
      <c r="G53" s="76"/>
      <c r="H53" s="28"/>
      <c r="K53" s="84">
        <f>'Bay Drive, RTU 102'!H57</f>
        <v>0</v>
      </c>
      <c r="L53" s="17">
        <f>'Victoria SQ, RTU 111'!H57</f>
        <v>0</v>
      </c>
      <c r="M53" s="84">
        <f>'Cortez Plaza 2, RTU 420'!H57</f>
        <v>0</v>
      </c>
      <c r="N53" s="84">
        <f>'Cortez Plaza 5, RTU 423'!H57</f>
        <v>0</v>
      </c>
      <c r="O53" s="84"/>
    </row>
    <row r="54" spans="1:15" ht="12.75" customHeight="1" x14ac:dyDescent="0.2">
      <c r="A54" s="1" t="s">
        <v>80</v>
      </c>
      <c r="B54" s="42">
        <f t="shared" si="3"/>
        <v>32</v>
      </c>
      <c r="C54" s="107" t="s">
        <v>73</v>
      </c>
      <c r="D54" s="112"/>
      <c r="E54" s="43" t="s">
        <v>12</v>
      </c>
      <c r="F54" s="54"/>
      <c r="G54" s="76"/>
      <c r="H54" s="28"/>
      <c r="K54" s="84">
        <f>'Bay Drive, RTU 102'!H58</f>
        <v>0</v>
      </c>
      <c r="L54" s="17">
        <f>'Victoria SQ, RTU 111'!H58</f>
        <v>0</v>
      </c>
      <c r="M54" s="84">
        <f>'Cortez Plaza 2, RTU 420'!H58</f>
        <v>0</v>
      </c>
      <c r="N54" s="84">
        <f>'Cortez Plaza 5, RTU 423'!H58</f>
        <v>0</v>
      </c>
      <c r="O54" s="84"/>
    </row>
    <row r="55" spans="1:15" ht="12.75" customHeight="1" x14ac:dyDescent="0.2">
      <c r="A55" s="1" t="s">
        <v>71</v>
      </c>
      <c r="B55" s="40">
        <f>B54+0.01</f>
        <v>32.01</v>
      </c>
      <c r="C55" s="107" t="s">
        <v>183</v>
      </c>
      <c r="D55" s="112"/>
      <c r="E55" s="43" t="s">
        <v>12</v>
      </c>
      <c r="F55" s="54"/>
      <c r="G55" s="76"/>
      <c r="H55" s="28"/>
      <c r="K55" s="84">
        <f>'Bay Drive, RTU 102'!H59</f>
        <v>0</v>
      </c>
      <c r="L55" s="17">
        <f>'Victoria SQ, RTU 111'!H59</f>
        <v>0</v>
      </c>
      <c r="M55" s="84">
        <f>'Cortez Plaza 2, RTU 420'!H59</f>
        <v>0</v>
      </c>
      <c r="N55" s="84">
        <f>'Cortez Plaza 5, RTU 423'!H59</f>
        <v>0</v>
      </c>
      <c r="O55" s="84"/>
    </row>
    <row r="56" spans="1:15" ht="12.95" customHeight="1" x14ac:dyDescent="0.2">
      <c r="B56" s="40">
        <f>B55+0.01</f>
        <v>32.019999999999996</v>
      </c>
      <c r="C56" s="107" t="s">
        <v>191</v>
      </c>
      <c r="D56" s="112"/>
      <c r="E56" s="43" t="s">
        <v>12</v>
      </c>
      <c r="F56" s="54"/>
      <c r="G56" s="54"/>
      <c r="H56" s="28"/>
      <c r="K56" s="84">
        <f>'Bay Drive, RTU 102'!H60</f>
        <v>0</v>
      </c>
      <c r="L56" s="17">
        <f>'Victoria SQ, RTU 111'!H60</f>
        <v>0</v>
      </c>
      <c r="M56" s="84">
        <f>'Cortez Plaza 2, RTU 420'!H60</f>
        <v>0</v>
      </c>
      <c r="N56" s="84">
        <f>'Cortez Plaza 5, RTU 423'!H60</f>
        <v>0</v>
      </c>
      <c r="O56" s="84"/>
    </row>
    <row r="57" spans="1:15" ht="12.95" customHeight="1" x14ac:dyDescent="0.2">
      <c r="B57" s="40">
        <f>B56+0.01</f>
        <v>32.029999999999994</v>
      </c>
      <c r="C57" s="107" t="s">
        <v>226</v>
      </c>
      <c r="D57" s="112"/>
      <c r="E57" s="43" t="s">
        <v>12</v>
      </c>
      <c r="F57" s="54"/>
      <c r="G57" s="54"/>
      <c r="H57" s="28"/>
      <c r="K57" s="84">
        <f>'Bay Drive, RTU 102'!H61</f>
        <v>0</v>
      </c>
      <c r="L57" s="17">
        <f>'Victoria SQ, RTU 111'!H61</f>
        <v>0</v>
      </c>
      <c r="M57" s="84">
        <f>'Cortez Plaza 2, RTU 420'!H61</f>
        <v>0</v>
      </c>
      <c r="N57" s="84">
        <f>'Cortez Plaza 5, RTU 423'!H61</f>
        <v>0</v>
      </c>
      <c r="O57" s="84"/>
    </row>
    <row r="58" spans="1:15" ht="12.95" customHeight="1" x14ac:dyDescent="0.2">
      <c r="B58" s="42">
        <f>B54+1</f>
        <v>33</v>
      </c>
      <c r="C58" s="107" t="s">
        <v>111</v>
      </c>
      <c r="D58" s="112"/>
      <c r="E58" s="43" t="s">
        <v>12</v>
      </c>
      <c r="F58" s="74"/>
      <c r="G58" s="76"/>
      <c r="H58" s="28"/>
      <c r="K58" s="84">
        <f>'Bay Drive, RTU 102'!H62</f>
        <v>0</v>
      </c>
      <c r="L58" s="17">
        <f>'Victoria SQ, RTU 111'!H62</f>
        <v>0</v>
      </c>
      <c r="M58" s="84">
        <f>'Cortez Plaza 2, RTU 420'!H62</f>
        <v>0</v>
      </c>
      <c r="N58" s="84">
        <f>'Cortez Plaza 5, RTU 423'!H62</f>
        <v>0</v>
      </c>
      <c r="O58" s="84"/>
    </row>
    <row r="59" spans="1:15" ht="12.95" customHeight="1" x14ac:dyDescent="0.2">
      <c r="B59" s="42">
        <f t="shared" ref="B59:B69" si="4">B58+1</f>
        <v>34</v>
      </c>
      <c r="C59" s="107" t="s">
        <v>112</v>
      </c>
      <c r="D59" s="112"/>
      <c r="E59" s="43" t="s">
        <v>12</v>
      </c>
      <c r="F59" s="74"/>
      <c r="G59" s="76"/>
      <c r="H59" s="28"/>
      <c r="K59" s="84">
        <f>'Bay Drive, RTU 102'!H63</f>
        <v>0</v>
      </c>
      <c r="L59" s="17">
        <f>'Victoria SQ, RTU 111'!H63</f>
        <v>0</v>
      </c>
      <c r="M59" s="84">
        <f>'Cortez Plaza 2, RTU 420'!H63</f>
        <v>0</v>
      </c>
      <c r="N59" s="84">
        <f>'Cortez Plaza 5, RTU 423'!H63</f>
        <v>0</v>
      </c>
      <c r="O59" s="84"/>
    </row>
    <row r="60" spans="1:15" ht="12.95" customHeight="1" x14ac:dyDescent="0.2">
      <c r="B60" s="42">
        <f>B59+1</f>
        <v>35</v>
      </c>
      <c r="C60" s="97" t="s">
        <v>227</v>
      </c>
      <c r="D60" s="112"/>
      <c r="E60" s="80"/>
      <c r="F60" s="80"/>
      <c r="G60" s="80"/>
      <c r="H60" s="98"/>
      <c r="K60" s="84"/>
      <c r="L60" s="17"/>
      <c r="M60" s="84"/>
      <c r="N60" s="84"/>
      <c r="O60" s="84"/>
    </row>
    <row r="61" spans="1:15" ht="12.95" customHeight="1" x14ac:dyDescent="0.2">
      <c r="B61" s="99">
        <f>B60+0.01</f>
        <v>35.01</v>
      </c>
      <c r="C61" s="100" t="s">
        <v>186</v>
      </c>
      <c r="D61" s="112"/>
      <c r="E61" s="43" t="s">
        <v>11</v>
      </c>
      <c r="F61" s="54"/>
      <c r="G61" s="76"/>
      <c r="H61" s="28"/>
      <c r="K61" s="84">
        <f>'Bay Drive, RTU 102'!H65</f>
        <v>0</v>
      </c>
      <c r="L61" s="17">
        <f>'Victoria SQ, RTU 111'!H65</f>
        <v>0</v>
      </c>
      <c r="M61" s="84">
        <f>'Cortez Plaza 2, RTU 420'!H65</f>
        <v>0</v>
      </c>
      <c r="N61" s="84">
        <f>'Cortez Plaza 5, RTU 423'!H65</f>
        <v>0</v>
      </c>
      <c r="O61" s="84"/>
    </row>
    <row r="62" spans="1:15" ht="12.95" customHeight="1" x14ac:dyDescent="0.2">
      <c r="A62" s="1" t="s">
        <v>81</v>
      </c>
      <c r="B62" s="99">
        <f>B61+0.01</f>
        <v>35.019999999999996</v>
      </c>
      <c r="C62" s="101" t="s">
        <v>187</v>
      </c>
      <c r="D62" s="112"/>
      <c r="E62" s="43" t="s">
        <v>11</v>
      </c>
      <c r="F62" s="54"/>
      <c r="G62" s="76"/>
      <c r="H62" s="28"/>
      <c r="K62" s="84">
        <f>'Bay Drive, RTU 102'!H66</f>
        <v>0</v>
      </c>
      <c r="L62" s="17">
        <f>'Victoria SQ, RTU 111'!H66</f>
        <v>0</v>
      </c>
      <c r="M62" s="84">
        <f>'Cortez Plaza 2, RTU 420'!H66</f>
        <v>0</v>
      </c>
      <c r="N62" s="84">
        <f>'Cortez Plaza 5, RTU 423'!H66</f>
        <v>0</v>
      </c>
      <c r="O62" s="84"/>
    </row>
    <row r="63" spans="1:15" ht="12.95" customHeight="1" x14ac:dyDescent="0.2">
      <c r="B63" s="42">
        <f>B60+1</f>
        <v>36</v>
      </c>
      <c r="C63" s="107" t="s">
        <v>108</v>
      </c>
      <c r="D63" s="112"/>
      <c r="E63" s="43" t="s">
        <v>11</v>
      </c>
      <c r="F63" s="54"/>
      <c r="G63" s="76"/>
      <c r="H63" s="28"/>
      <c r="K63" s="84">
        <f>'Bay Drive, RTU 102'!H67</f>
        <v>0</v>
      </c>
      <c r="L63" s="17">
        <f>'Victoria SQ, RTU 111'!H67</f>
        <v>0</v>
      </c>
      <c r="M63" s="84">
        <f>'Cortez Plaza 2, RTU 420'!H67</f>
        <v>0</v>
      </c>
      <c r="N63" s="84">
        <f>'Cortez Plaza 5, RTU 423'!H67</f>
        <v>0</v>
      </c>
      <c r="O63" s="84"/>
    </row>
    <row r="64" spans="1:15" ht="12.95" customHeight="1" x14ac:dyDescent="0.2">
      <c r="B64" s="42">
        <f t="shared" si="4"/>
        <v>37</v>
      </c>
      <c r="C64" s="107" t="s">
        <v>78</v>
      </c>
      <c r="D64" s="112"/>
      <c r="E64" s="43" t="s">
        <v>12</v>
      </c>
      <c r="F64" s="54"/>
      <c r="G64" s="76"/>
      <c r="H64" s="28"/>
      <c r="K64" s="84">
        <f>'Bay Drive, RTU 102'!H68</f>
        <v>0</v>
      </c>
      <c r="L64" s="17">
        <f>'Victoria SQ, RTU 111'!H68</f>
        <v>0</v>
      </c>
      <c r="M64" s="84">
        <f>'Cortez Plaza 2, RTU 420'!H68</f>
        <v>0</v>
      </c>
      <c r="N64" s="84">
        <f>'Cortez Plaza 5, RTU 423'!H68</f>
        <v>0</v>
      </c>
      <c r="O64" s="84"/>
    </row>
    <row r="65" spans="1:15" ht="12.95" customHeight="1" x14ac:dyDescent="0.2">
      <c r="A65" s="1" t="s">
        <v>96</v>
      </c>
      <c r="B65" s="42">
        <f>B64+1</f>
        <v>38</v>
      </c>
      <c r="C65" s="112" t="s">
        <v>175</v>
      </c>
      <c r="D65" s="112"/>
      <c r="E65" s="43" t="s">
        <v>40</v>
      </c>
      <c r="F65" s="54"/>
      <c r="G65" s="76"/>
      <c r="H65" s="28"/>
      <c r="K65" s="84">
        <f>'Bay Drive, RTU 102'!H69</f>
        <v>0</v>
      </c>
      <c r="L65" s="17">
        <f>'Victoria SQ, RTU 111'!H69</f>
        <v>0</v>
      </c>
      <c r="M65" s="84">
        <f>'Cortez Plaza 2, RTU 420'!H69</f>
        <v>0</v>
      </c>
      <c r="N65" s="84">
        <f>'Cortez Plaza 5, RTU 423'!H69</f>
        <v>0</v>
      </c>
      <c r="O65" s="84"/>
    </row>
    <row r="66" spans="1:15" ht="12.95" customHeight="1" x14ac:dyDescent="0.2">
      <c r="A66" s="1" t="s">
        <v>82</v>
      </c>
      <c r="B66" s="42">
        <f t="shared" si="4"/>
        <v>39</v>
      </c>
      <c r="C66" s="107" t="s">
        <v>103</v>
      </c>
      <c r="D66" s="112"/>
      <c r="E66" s="43" t="s">
        <v>40</v>
      </c>
      <c r="F66" s="54"/>
      <c r="G66" s="76"/>
      <c r="H66" s="28"/>
      <c r="K66" s="84">
        <f>'Bay Drive, RTU 102'!H70</f>
        <v>0</v>
      </c>
      <c r="L66" s="17">
        <f>'Victoria SQ, RTU 111'!H70</f>
        <v>0</v>
      </c>
      <c r="M66" s="84">
        <f>'Cortez Plaza 2, RTU 420'!H70</f>
        <v>0</v>
      </c>
      <c r="N66" s="84">
        <f>'Cortez Plaza 5, RTU 423'!H70</f>
        <v>0</v>
      </c>
      <c r="O66" s="84"/>
    </row>
    <row r="67" spans="1:15" ht="12.75" customHeight="1" x14ac:dyDescent="0.2">
      <c r="B67" s="42">
        <f t="shared" si="4"/>
        <v>40</v>
      </c>
      <c r="C67" s="38" t="s">
        <v>115</v>
      </c>
      <c r="D67" s="39"/>
      <c r="E67" s="41" t="s">
        <v>14</v>
      </c>
      <c r="F67" s="54"/>
      <c r="G67" s="76"/>
      <c r="H67" s="28"/>
      <c r="I67" s="1"/>
      <c r="J67" s="1"/>
      <c r="K67" s="84">
        <f>'Bay Drive, RTU 102'!H71</f>
        <v>0</v>
      </c>
      <c r="L67" s="17">
        <f>'Victoria SQ, RTU 111'!H71</f>
        <v>0</v>
      </c>
      <c r="M67" s="84">
        <f>'Cortez Plaza 2, RTU 420'!H71</f>
        <v>0</v>
      </c>
      <c r="N67" s="84">
        <f>'Cortez Plaza 5, RTU 423'!H71</f>
        <v>0</v>
      </c>
      <c r="O67" s="84"/>
    </row>
    <row r="68" spans="1:15" ht="12.75" customHeight="1" x14ac:dyDescent="0.2">
      <c r="B68" s="42">
        <f>B67+1</f>
        <v>41</v>
      </c>
      <c r="C68" s="52" t="s">
        <v>204</v>
      </c>
      <c r="D68" s="53"/>
      <c r="E68" s="43" t="s">
        <v>40</v>
      </c>
      <c r="F68" s="54"/>
      <c r="G68" s="19"/>
      <c r="H68" s="28"/>
      <c r="I68" s="1"/>
      <c r="J68" s="1"/>
      <c r="K68" s="84">
        <f>'Bay Drive, RTU 102'!H72</f>
        <v>0</v>
      </c>
      <c r="L68" s="17">
        <f>'Victoria SQ, RTU 111'!H72</f>
        <v>0</v>
      </c>
      <c r="M68" s="84">
        <f>'Cortez Plaza 2, RTU 420'!H72</f>
        <v>0</v>
      </c>
      <c r="N68" s="84">
        <f>'Cortez Plaza 5, RTU 423'!H72</f>
        <v>0</v>
      </c>
      <c r="O68" s="84"/>
    </row>
    <row r="69" spans="1:15" ht="12.75" customHeight="1" x14ac:dyDescent="0.2">
      <c r="B69" s="42">
        <f t="shared" si="4"/>
        <v>42</v>
      </c>
      <c r="C69" s="52" t="s">
        <v>182</v>
      </c>
      <c r="D69" s="53"/>
      <c r="E69" s="43" t="s">
        <v>72</v>
      </c>
      <c r="F69" s="43"/>
      <c r="G69" s="15"/>
      <c r="H69" s="28"/>
      <c r="I69" s="1"/>
      <c r="J69" s="1"/>
      <c r="K69" s="84">
        <f>'Bay Drive, RTU 102'!H73</f>
        <v>0</v>
      </c>
      <c r="L69" s="17">
        <f>'Victoria SQ, RTU 111'!H73</f>
        <v>0</v>
      </c>
      <c r="M69" s="84">
        <f>'Cortez Plaza 2, RTU 420'!H73</f>
        <v>0</v>
      </c>
      <c r="N69" s="84">
        <f>'Cortez Plaza 5, RTU 423'!H73</f>
        <v>0</v>
      </c>
      <c r="O69" s="84"/>
    </row>
    <row r="70" spans="1:15" ht="12.75" customHeight="1" x14ac:dyDescent="0.2">
      <c r="B70" s="42">
        <f>B69+1</f>
        <v>43</v>
      </c>
      <c r="C70" s="52" t="s">
        <v>179</v>
      </c>
      <c r="D70" s="51"/>
      <c r="E70" s="43" t="s">
        <v>12</v>
      </c>
      <c r="F70" s="54"/>
      <c r="G70" s="15"/>
      <c r="H70" s="28"/>
      <c r="I70" s="1"/>
      <c r="J70" s="1"/>
      <c r="K70" s="84">
        <f>'Bay Drive, RTU 102'!H74</f>
        <v>0</v>
      </c>
      <c r="L70" s="17">
        <f>'Victoria SQ, RTU 111'!H74</f>
        <v>0</v>
      </c>
      <c r="M70" s="84">
        <f>'Cortez Plaza 2, RTU 420'!H74</f>
        <v>0</v>
      </c>
      <c r="N70" s="84">
        <f>'Cortez Plaza 5, RTU 423'!H74</f>
        <v>0</v>
      </c>
      <c r="O70" s="84"/>
    </row>
    <row r="71" spans="1:15" ht="12.75" customHeight="1" x14ac:dyDescent="0.2">
      <c r="B71" s="42">
        <f>B70+1</f>
        <v>44</v>
      </c>
      <c r="C71" s="44" t="s">
        <v>206</v>
      </c>
      <c r="D71" s="51"/>
      <c r="E71" s="43" t="s">
        <v>12</v>
      </c>
      <c r="F71" s="54"/>
      <c r="G71" s="15"/>
      <c r="H71" s="28"/>
      <c r="I71" s="1"/>
      <c r="J71" s="1"/>
      <c r="K71" s="84">
        <f>'Bay Drive, RTU 102'!H75</f>
        <v>0</v>
      </c>
      <c r="L71" s="17">
        <f>'Victoria SQ, RTU 111'!H75</f>
        <v>0</v>
      </c>
      <c r="M71" s="84">
        <f>'Cortez Plaza 2, RTU 420'!H75</f>
        <v>0</v>
      </c>
      <c r="N71" s="84">
        <f>'Cortez Plaza 5, RTU 423'!H75</f>
        <v>0</v>
      </c>
      <c r="O71" s="84"/>
    </row>
    <row r="72" spans="1:15" ht="12.95" customHeight="1" x14ac:dyDescent="0.2">
      <c r="B72" s="42">
        <f t="shared" ref="B72" si="5">B71+1</f>
        <v>45</v>
      </c>
      <c r="C72" s="44" t="s">
        <v>184</v>
      </c>
      <c r="D72" s="51"/>
      <c r="E72" s="43" t="s">
        <v>72</v>
      </c>
      <c r="F72" s="54"/>
      <c r="G72" s="15"/>
      <c r="H72" s="28"/>
      <c r="K72" s="84">
        <f>'Bay Drive, RTU 102'!H76</f>
        <v>0</v>
      </c>
      <c r="L72" s="17">
        <f>'Victoria SQ, RTU 111'!H76</f>
        <v>0</v>
      </c>
      <c r="M72" s="84">
        <f>'Cortez Plaza 2, RTU 420'!H76</f>
        <v>0</v>
      </c>
      <c r="N72" s="84">
        <f>'Cortez Plaza 5, RTU 423'!H76</f>
        <v>0</v>
      </c>
      <c r="O72" s="84"/>
    </row>
    <row r="73" spans="1:15" ht="12.75" customHeight="1" thickBot="1" x14ac:dyDescent="0.25">
      <c r="B73" s="42"/>
      <c r="C73" s="73"/>
      <c r="D73" s="72"/>
      <c r="E73" s="37"/>
      <c r="F73" s="105"/>
      <c r="G73" s="104"/>
      <c r="H73" s="36"/>
      <c r="K73" s="84">
        <f>'Bay Drive, RTU 102'!H77</f>
        <v>0</v>
      </c>
      <c r="L73" s="17">
        <f>'Victoria SQ, RTU 111'!H77</f>
        <v>0</v>
      </c>
      <c r="M73" s="84" t="e">
        <f>'Cortez Plaza 2, RTU 420'!#REF!</f>
        <v>#REF!</v>
      </c>
      <c r="N73" s="84" t="e">
        <f>'Cortez Plaza 5, RTU 423'!#REF!</f>
        <v>#REF!</v>
      </c>
      <c r="O73" s="84"/>
    </row>
    <row r="74" spans="1:15" ht="12.75" customHeight="1" thickBot="1" x14ac:dyDescent="0.25">
      <c r="B74" s="70"/>
      <c r="C74" s="412" t="s">
        <v>109</v>
      </c>
      <c r="D74" s="413"/>
      <c r="E74" s="69"/>
      <c r="F74" s="69"/>
      <c r="G74" s="32"/>
      <c r="H74" s="29"/>
      <c r="K74" s="84">
        <f>'Bay Drive, RTU 102'!H78</f>
        <v>0</v>
      </c>
      <c r="L74" s="17">
        <f>'Victoria SQ, RTU 111'!H78</f>
        <v>0</v>
      </c>
      <c r="M74" s="84">
        <f>'Cortez Plaza 2, RTU 420'!H77</f>
        <v>0</v>
      </c>
      <c r="N74" s="84">
        <f>'Cortez Plaza 5, RTU 423'!H77</f>
        <v>0</v>
      </c>
      <c r="O74" s="84"/>
    </row>
    <row r="75" spans="1:15" ht="12.75" customHeight="1" x14ac:dyDescent="0.2">
      <c r="B75" s="85">
        <f>MAX(B10:B74)+1</f>
        <v>46</v>
      </c>
      <c r="C75" s="414" t="s">
        <v>16</v>
      </c>
      <c r="D75" s="415"/>
      <c r="E75" s="71"/>
      <c r="F75" s="26"/>
      <c r="G75" s="22"/>
      <c r="H75" s="30"/>
      <c r="K75" s="84">
        <f>'Bay Drive, RTU 102'!H79</f>
        <v>0</v>
      </c>
      <c r="L75" s="17">
        <f>'Victoria SQ, RTU 111'!H79</f>
        <v>0</v>
      </c>
      <c r="M75" s="84">
        <f>'Cortez Plaza 2, RTU 420'!H78</f>
        <v>0</v>
      </c>
      <c r="N75" s="84">
        <f>'Cortez Plaza 5, RTU 423'!H78</f>
        <v>0</v>
      </c>
      <c r="O75" s="84"/>
    </row>
    <row r="76" spans="1:15" ht="12.75" customHeight="1" thickBot="1" x14ac:dyDescent="0.25">
      <c r="B76" s="42">
        <f>B75+1</f>
        <v>47</v>
      </c>
      <c r="C76" s="416" t="s">
        <v>76</v>
      </c>
      <c r="D76" s="417"/>
      <c r="E76" s="43"/>
      <c r="F76" s="27">
        <v>0.1</v>
      </c>
      <c r="G76" s="23"/>
      <c r="H76" s="31"/>
      <c r="K76" s="84">
        <f>'Bay Drive, RTU 102'!H80</f>
        <v>0</v>
      </c>
      <c r="L76" s="17">
        <f>'Victoria SQ, RTU 111'!H80</f>
        <v>0</v>
      </c>
      <c r="M76" s="84">
        <f>'Cortez Plaza 2, RTU 420'!H79</f>
        <v>0</v>
      </c>
      <c r="N76" s="84">
        <f>'Cortez Plaza 5, RTU 423'!H79</f>
        <v>0</v>
      </c>
      <c r="O76" s="84"/>
    </row>
    <row r="77" spans="1:15" ht="12.75" customHeight="1" thickBot="1" x14ac:dyDescent="0.25">
      <c r="B77" s="70"/>
      <c r="C77" s="412" t="s">
        <v>7</v>
      </c>
      <c r="D77" s="413"/>
      <c r="E77" s="69"/>
      <c r="F77" s="69"/>
      <c r="G77" s="21"/>
      <c r="H77" s="29"/>
      <c r="K77" s="84">
        <f>'Bay Drive, RTU 102'!H81</f>
        <v>0</v>
      </c>
      <c r="L77" s="17">
        <f>'Victoria SQ, RTU 111'!H81</f>
        <v>0</v>
      </c>
      <c r="M77" s="84">
        <f>'Cortez Plaza 2, RTU 420'!H80</f>
        <v>0</v>
      </c>
      <c r="N77" s="84">
        <f>'Cortez Plaza 5, RTU 423'!H80</f>
        <v>0</v>
      </c>
      <c r="O77" s="84"/>
    </row>
    <row r="78" spans="1:15" ht="12.75" customHeight="1" x14ac:dyDescent="0.2">
      <c r="B78" s="93"/>
      <c r="C78" s="110" t="s">
        <v>110</v>
      </c>
      <c r="D78" s="110"/>
      <c r="E78" s="90"/>
      <c r="F78" s="91"/>
      <c r="G78" s="92"/>
      <c r="H78" s="111"/>
      <c r="K78" s="84"/>
    </row>
    <row r="79" spans="1:15" ht="12.75" customHeight="1" x14ac:dyDescent="0.2">
      <c r="B79" s="102"/>
      <c r="H79" s="94"/>
      <c r="K79" s="84"/>
    </row>
    <row r="80" spans="1:15" ht="12.75" customHeight="1" x14ac:dyDescent="0.2">
      <c r="B80" s="102" t="s">
        <v>8</v>
      </c>
      <c r="C80" s="1" t="s">
        <v>34</v>
      </c>
      <c r="H80" s="94"/>
      <c r="K80" s="84"/>
    </row>
    <row r="81" spans="2:11" ht="12.75" customHeight="1" thickBot="1" x14ac:dyDescent="0.25">
      <c r="B81" s="103"/>
      <c r="C81" s="410" t="s">
        <v>220</v>
      </c>
      <c r="D81" s="410"/>
      <c r="E81" s="410"/>
      <c r="F81" s="410"/>
      <c r="G81" s="410"/>
      <c r="H81" s="411"/>
      <c r="K81" s="84"/>
    </row>
    <row r="82" spans="2:11" ht="12.75" customHeight="1" x14ac:dyDescent="0.2">
      <c r="E82" s="24"/>
      <c r="F82" s="25"/>
      <c r="K82" s="84"/>
    </row>
    <row r="83" spans="2:11" ht="12.75" customHeight="1" x14ac:dyDescent="0.2">
      <c r="E83" s="24"/>
      <c r="F83" s="25"/>
      <c r="H83" s="10"/>
      <c r="K83" s="84"/>
    </row>
    <row r="84" spans="2:11" ht="12.75" customHeight="1" x14ac:dyDescent="0.2">
      <c r="E84" s="24"/>
      <c r="F84" s="2"/>
      <c r="G84" s="1"/>
      <c r="H84" s="1"/>
      <c r="K84" s="84"/>
    </row>
    <row r="85" spans="2:11" ht="12.75" customHeight="1" x14ac:dyDescent="0.2">
      <c r="E85" s="24"/>
      <c r="F85" s="2"/>
      <c r="G85" s="1"/>
      <c r="H85" s="1"/>
      <c r="K85" s="84"/>
    </row>
    <row r="86" spans="2:11" ht="12.75" customHeight="1" x14ac:dyDescent="0.2">
      <c r="E86" s="24"/>
      <c r="F86" s="2"/>
      <c r="K86" s="84"/>
    </row>
    <row r="87" spans="2:11" ht="12.75" customHeight="1" x14ac:dyDescent="0.2">
      <c r="E87" s="24"/>
      <c r="F87" s="2"/>
      <c r="K87" s="84"/>
    </row>
    <row r="88" spans="2:11" ht="12.75" customHeight="1" x14ac:dyDescent="0.2">
      <c r="E88" s="24"/>
      <c r="F88" s="2"/>
      <c r="K88" s="84"/>
    </row>
    <row r="89" spans="2:11" ht="12.75" customHeight="1" x14ac:dyDescent="0.2">
      <c r="E89" s="24"/>
      <c r="F89" s="2"/>
      <c r="K89" s="84"/>
    </row>
    <row r="90" spans="2:11" ht="12.75" customHeight="1" x14ac:dyDescent="0.2">
      <c r="K90" s="84"/>
    </row>
    <row r="91" spans="2:11" ht="12.75" customHeight="1" x14ac:dyDescent="0.2">
      <c r="E91" s="1"/>
      <c r="F91" s="4"/>
      <c r="G91" s="4"/>
      <c r="K91" s="84"/>
    </row>
    <row r="103" spans="2:15" ht="12.75" customHeight="1" x14ac:dyDescent="0.2">
      <c r="B103" s="2">
        <v>1000</v>
      </c>
    </row>
    <row r="105" spans="2:15" ht="12.95" customHeight="1" x14ac:dyDescent="0.2">
      <c r="B105" s="42">
        <f>B103+1</f>
        <v>1001</v>
      </c>
      <c r="C105" s="44" t="s">
        <v>127</v>
      </c>
      <c r="D105" s="39"/>
      <c r="E105" s="45" t="s">
        <v>12</v>
      </c>
      <c r="F105" s="46"/>
      <c r="G105" s="47"/>
      <c r="H105" s="48">
        <f>SUM(M105:O105)</f>
        <v>0</v>
      </c>
      <c r="K105" s="50"/>
      <c r="L105" s="50"/>
      <c r="M105" s="49"/>
      <c r="N105" s="49"/>
      <c r="O105" s="49"/>
    </row>
    <row r="106" spans="2:15" ht="12.95" customHeight="1" x14ac:dyDescent="0.2">
      <c r="B106" s="42">
        <f t="shared" ref="B106:B108" si="6">B105+1</f>
        <v>1002</v>
      </c>
      <c r="C106" s="44" t="s">
        <v>128</v>
      </c>
      <c r="D106" s="51"/>
      <c r="E106" s="45" t="s">
        <v>40</v>
      </c>
      <c r="F106" s="46"/>
      <c r="G106" s="47"/>
      <c r="H106" s="48">
        <f>SUM(M106:O106)</f>
        <v>0</v>
      </c>
      <c r="K106" s="50"/>
      <c r="L106" s="50"/>
      <c r="M106" s="49"/>
      <c r="N106" s="49"/>
      <c r="O106" s="49"/>
    </row>
    <row r="107" spans="2:15" ht="12.95" customHeight="1" x14ac:dyDescent="0.2">
      <c r="B107" s="42">
        <f t="shared" si="6"/>
        <v>1003</v>
      </c>
      <c r="C107" s="44" t="s">
        <v>129</v>
      </c>
      <c r="D107" s="51"/>
      <c r="E107" s="45" t="s">
        <v>40</v>
      </c>
      <c r="F107" s="46"/>
      <c r="G107" s="47"/>
      <c r="H107" s="48">
        <f>SUM(M107:O107)</f>
        <v>0</v>
      </c>
      <c r="K107" s="50"/>
      <c r="L107" s="50"/>
      <c r="M107" s="49"/>
      <c r="N107" s="49"/>
      <c r="O107" s="49"/>
    </row>
    <row r="108" spans="2:15" ht="12.95" customHeight="1" x14ac:dyDescent="0.2">
      <c r="B108" s="42">
        <f t="shared" si="6"/>
        <v>1004</v>
      </c>
      <c r="C108" s="52" t="s">
        <v>130</v>
      </c>
      <c r="D108" s="53"/>
      <c r="E108" s="43" t="s">
        <v>40</v>
      </c>
      <c r="F108" s="54"/>
      <c r="G108" s="47"/>
      <c r="H108" s="48">
        <f>SUM(M108:O108)</f>
        <v>0</v>
      </c>
      <c r="K108" s="50"/>
      <c r="L108" s="50"/>
      <c r="M108" s="49"/>
      <c r="N108" s="49"/>
      <c r="O108" s="49"/>
    </row>
    <row r="111" spans="2:15" ht="12.95" customHeight="1" x14ac:dyDescent="0.2">
      <c r="B111" s="42">
        <f>B108+1</f>
        <v>1005</v>
      </c>
      <c r="C111" s="44" t="s">
        <v>131</v>
      </c>
      <c r="D111" s="39"/>
      <c r="E111" s="56" t="s">
        <v>12</v>
      </c>
      <c r="F111" s="54"/>
      <c r="G111" s="15"/>
      <c r="H111" s="48">
        <f t="shared" ref="H111:H118" si="7">SUM(M111:O111)</f>
        <v>0</v>
      </c>
      <c r="K111" s="57"/>
      <c r="L111" s="58"/>
      <c r="M111" s="57"/>
      <c r="N111" s="58"/>
      <c r="O111" s="57"/>
    </row>
    <row r="112" spans="2:15" ht="12.95" customHeight="1" x14ac:dyDescent="0.2">
      <c r="B112" s="42">
        <f t="shared" ref="B112:B119" si="8">B111+1</f>
        <v>1006</v>
      </c>
      <c r="C112" s="44" t="s">
        <v>132</v>
      </c>
      <c r="D112" s="55"/>
      <c r="E112" s="56" t="s">
        <v>117</v>
      </c>
      <c r="F112" s="54"/>
      <c r="G112" s="15"/>
      <c r="H112" s="48">
        <f t="shared" si="7"/>
        <v>0</v>
      </c>
      <c r="K112" s="57"/>
      <c r="L112" s="58"/>
      <c r="M112" s="57"/>
      <c r="N112" s="58"/>
      <c r="O112" s="57"/>
    </row>
    <row r="113" spans="2:25" ht="12.95" customHeight="1" x14ac:dyDescent="0.2">
      <c r="B113" s="42">
        <f t="shared" si="8"/>
        <v>1007</v>
      </c>
      <c r="C113" s="44" t="s">
        <v>133</v>
      </c>
      <c r="D113" s="55"/>
      <c r="E113" s="56" t="s">
        <v>40</v>
      </c>
      <c r="F113" s="54"/>
      <c r="G113" s="15"/>
      <c r="H113" s="48">
        <f t="shared" si="7"/>
        <v>0</v>
      </c>
      <c r="K113" s="57"/>
      <c r="L113" s="58"/>
      <c r="M113" s="57"/>
      <c r="N113" s="58"/>
      <c r="O113" s="57"/>
    </row>
    <row r="114" spans="2:25" ht="12.95" customHeight="1" x14ac:dyDescent="0.2">
      <c r="B114" s="42">
        <f t="shared" si="8"/>
        <v>1008</v>
      </c>
      <c r="C114" s="38" t="s">
        <v>130</v>
      </c>
      <c r="D114" s="59"/>
      <c r="E114" s="37" t="s">
        <v>40</v>
      </c>
      <c r="F114" s="43"/>
      <c r="G114" s="60"/>
      <c r="H114" s="48">
        <f t="shared" si="7"/>
        <v>0</v>
      </c>
      <c r="I114" s="1"/>
      <c r="J114" s="1"/>
      <c r="K114" s="24"/>
      <c r="L114" s="24"/>
      <c r="M114" s="24"/>
      <c r="N114" s="58"/>
      <c r="O114" s="24"/>
      <c r="P114" s="61"/>
      <c r="Q114" s="62"/>
      <c r="R114" s="61"/>
      <c r="S114" s="59"/>
      <c r="T114" s="61"/>
      <c r="U114" s="61"/>
      <c r="V114" s="63"/>
      <c r="W114" s="61"/>
      <c r="X114" s="61"/>
      <c r="Y114" s="61"/>
    </row>
    <row r="115" spans="2:25" ht="12.95" customHeight="1" x14ac:dyDescent="0.2">
      <c r="B115" s="42">
        <f t="shared" si="8"/>
        <v>1009</v>
      </c>
      <c r="C115" s="38" t="s">
        <v>134</v>
      </c>
      <c r="D115" s="39"/>
      <c r="E115" s="41" t="s">
        <v>72</v>
      </c>
      <c r="F115" s="43"/>
      <c r="G115" s="60"/>
      <c r="H115" s="48">
        <f t="shared" si="7"/>
        <v>0</v>
      </c>
      <c r="I115" s="1"/>
      <c r="J115" s="1"/>
      <c r="K115" s="24"/>
      <c r="L115" s="24"/>
      <c r="M115" s="24"/>
      <c r="N115" s="58"/>
      <c r="O115" s="24"/>
      <c r="P115" s="61"/>
      <c r="Q115" s="62"/>
      <c r="R115" s="61"/>
      <c r="S115" s="59"/>
      <c r="T115" s="61"/>
      <c r="U115" s="61"/>
      <c r="V115" s="63"/>
      <c r="W115" s="61"/>
      <c r="X115" s="61"/>
      <c r="Y115" s="61"/>
    </row>
    <row r="116" spans="2:25" ht="12.95" customHeight="1" x14ac:dyDescent="0.2">
      <c r="B116" s="42">
        <f t="shared" si="8"/>
        <v>1010</v>
      </c>
      <c r="C116" s="38" t="s">
        <v>135</v>
      </c>
      <c r="D116" s="39"/>
      <c r="E116" s="37" t="s">
        <v>40</v>
      </c>
      <c r="F116" s="43"/>
      <c r="G116" s="60"/>
      <c r="H116" s="48">
        <f t="shared" si="7"/>
        <v>0</v>
      </c>
      <c r="I116" s="1"/>
      <c r="J116" s="1"/>
      <c r="K116" s="24"/>
      <c r="L116" s="24"/>
      <c r="M116" s="24"/>
      <c r="N116" s="58"/>
      <c r="O116" s="24"/>
      <c r="P116" s="61"/>
      <c r="Q116" s="62"/>
      <c r="R116" s="61"/>
      <c r="S116" s="59"/>
      <c r="T116" s="61"/>
      <c r="U116" s="61"/>
      <c r="V116" s="63"/>
      <c r="W116" s="61"/>
      <c r="X116" s="61"/>
      <c r="Y116" s="61"/>
    </row>
    <row r="117" spans="2:25" ht="12.95" customHeight="1" x14ac:dyDescent="0.2">
      <c r="B117" s="42">
        <f t="shared" si="8"/>
        <v>1011</v>
      </c>
      <c r="C117" s="38" t="s">
        <v>136</v>
      </c>
      <c r="D117" s="39"/>
      <c r="E117" s="37" t="s">
        <v>11</v>
      </c>
      <c r="F117" s="43"/>
      <c r="G117" s="60"/>
      <c r="H117" s="48">
        <f t="shared" si="7"/>
        <v>0</v>
      </c>
      <c r="I117" s="1"/>
      <c r="J117" s="1"/>
      <c r="K117" s="24"/>
      <c r="L117" s="24"/>
      <c r="M117" s="24"/>
      <c r="N117" s="58"/>
      <c r="O117" s="24"/>
      <c r="P117" s="61"/>
      <c r="Q117" s="62"/>
      <c r="R117" s="61"/>
      <c r="S117" s="59"/>
      <c r="T117" s="61"/>
      <c r="U117" s="61"/>
      <c r="V117" s="63"/>
      <c r="W117" s="61"/>
      <c r="X117" s="61"/>
      <c r="Y117" s="61"/>
    </row>
    <row r="118" spans="2:25" ht="12.95" customHeight="1" x14ac:dyDescent="0.2">
      <c r="B118" s="42">
        <f t="shared" si="8"/>
        <v>1012</v>
      </c>
      <c r="C118" s="38" t="s">
        <v>137</v>
      </c>
      <c r="D118" s="39"/>
      <c r="E118" s="37" t="s">
        <v>11</v>
      </c>
      <c r="F118" s="43"/>
      <c r="G118" s="60"/>
      <c r="H118" s="48">
        <f t="shared" si="7"/>
        <v>0</v>
      </c>
      <c r="I118" s="1"/>
      <c r="J118" s="1"/>
      <c r="K118" s="24"/>
      <c r="L118" s="24"/>
      <c r="M118" s="24"/>
      <c r="N118" s="58"/>
      <c r="O118" s="24"/>
      <c r="P118" s="61"/>
      <c r="Q118" s="62"/>
      <c r="R118" s="61"/>
      <c r="S118" s="59"/>
      <c r="T118" s="61"/>
      <c r="U118" s="61"/>
      <c r="V118" s="63"/>
      <c r="W118" s="61"/>
      <c r="X118" s="61"/>
      <c r="Y118" s="61"/>
    </row>
    <row r="119" spans="2:25" ht="12.95" customHeight="1" x14ac:dyDescent="0.2">
      <c r="B119" s="42">
        <f t="shared" si="8"/>
        <v>1013</v>
      </c>
      <c r="C119" s="38" t="s">
        <v>39</v>
      </c>
      <c r="D119" s="39"/>
      <c r="E119" s="64"/>
      <c r="F119" s="65"/>
      <c r="G119" s="66"/>
      <c r="H119" s="68"/>
      <c r="I119" s="1"/>
      <c r="J119" s="1"/>
      <c r="K119" s="24"/>
      <c r="L119" s="24"/>
      <c r="M119" s="24"/>
      <c r="N119" s="58"/>
      <c r="O119" s="24"/>
      <c r="P119" s="61"/>
      <c r="Q119" s="62"/>
      <c r="R119" s="61"/>
      <c r="S119" s="59"/>
      <c r="T119" s="61"/>
      <c r="U119" s="61"/>
      <c r="V119" s="63"/>
      <c r="W119" s="61"/>
      <c r="X119" s="61"/>
      <c r="Y119" s="61"/>
    </row>
    <row r="120" spans="2:25" ht="12.95" customHeight="1" x14ac:dyDescent="0.2">
      <c r="B120" s="40">
        <f>B119+0.1</f>
        <v>1013.1</v>
      </c>
      <c r="C120" s="38" t="s">
        <v>138</v>
      </c>
      <c r="D120" s="39"/>
      <c r="E120" s="37" t="s">
        <v>12</v>
      </c>
      <c r="F120" s="43"/>
      <c r="G120" s="60"/>
      <c r="H120" s="48">
        <f t="shared" ref="H120:H131" si="9">SUM(M120:O120)</f>
        <v>0</v>
      </c>
      <c r="I120" s="1"/>
      <c r="J120" s="1"/>
      <c r="K120" s="24"/>
      <c r="L120" s="24"/>
      <c r="M120" s="24"/>
      <c r="N120" s="58"/>
      <c r="O120" s="24"/>
      <c r="P120" s="61"/>
      <c r="Q120" s="62"/>
      <c r="R120" s="61"/>
      <c r="S120" s="59"/>
      <c r="T120" s="61"/>
      <c r="U120" s="61"/>
      <c r="V120" s="63"/>
      <c r="W120" s="61"/>
      <c r="X120" s="61"/>
      <c r="Y120" s="61"/>
    </row>
    <row r="121" spans="2:25" ht="12.95" customHeight="1" x14ac:dyDescent="0.2">
      <c r="B121" s="40">
        <f t="shared" ref="B121:B127" si="10">B120+0.1</f>
        <v>1013.2</v>
      </c>
      <c r="C121" s="38" t="s">
        <v>139</v>
      </c>
      <c r="D121" s="39"/>
      <c r="E121" s="37" t="s">
        <v>12</v>
      </c>
      <c r="F121" s="43"/>
      <c r="G121" s="60"/>
      <c r="H121" s="48">
        <f t="shared" si="9"/>
        <v>0</v>
      </c>
      <c r="I121" s="1"/>
      <c r="J121" s="1"/>
      <c r="K121" s="24"/>
      <c r="L121" s="24"/>
      <c r="M121" s="24"/>
      <c r="N121" s="58"/>
      <c r="O121" s="24"/>
      <c r="P121" s="61"/>
      <c r="Q121" s="62"/>
      <c r="R121" s="61"/>
      <c r="S121" s="59"/>
      <c r="T121" s="61"/>
      <c r="U121" s="61"/>
      <c r="V121" s="63"/>
      <c r="W121" s="61"/>
      <c r="X121" s="61"/>
      <c r="Y121" s="61"/>
    </row>
    <row r="122" spans="2:25" ht="12.95" customHeight="1" x14ac:dyDescent="0.2">
      <c r="B122" s="40">
        <f t="shared" si="10"/>
        <v>1013.3000000000001</v>
      </c>
      <c r="C122" s="38" t="s">
        <v>140</v>
      </c>
      <c r="D122" s="39"/>
      <c r="E122" s="37" t="s">
        <v>12</v>
      </c>
      <c r="F122" s="43"/>
      <c r="G122" s="60"/>
      <c r="H122" s="48">
        <f t="shared" si="9"/>
        <v>0</v>
      </c>
      <c r="I122" s="1"/>
      <c r="J122" s="1"/>
      <c r="K122" s="24"/>
      <c r="L122" s="24"/>
      <c r="M122" s="24"/>
      <c r="N122" s="58"/>
      <c r="O122" s="24"/>
      <c r="P122" s="61"/>
      <c r="Q122" s="62"/>
      <c r="R122" s="61"/>
      <c r="S122" s="59"/>
      <c r="T122" s="61"/>
      <c r="U122" s="61"/>
      <c r="V122" s="63"/>
      <c r="W122" s="61"/>
      <c r="X122" s="61"/>
      <c r="Y122" s="61"/>
    </row>
    <row r="123" spans="2:25" ht="12.95" customHeight="1" x14ac:dyDescent="0.2">
      <c r="B123" s="40">
        <f t="shared" si="10"/>
        <v>1013.4000000000001</v>
      </c>
      <c r="C123" s="38" t="s">
        <v>116</v>
      </c>
      <c r="D123" s="39"/>
      <c r="E123" s="37" t="s">
        <v>12</v>
      </c>
      <c r="F123" s="43"/>
      <c r="G123" s="60"/>
      <c r="H123" s="48">
        <f t="shared" si="9"/>
        <v>0</v>
      </c>
      <c r="I123" s="1"/>
      <c r="J123" s="1"/>
      <c r="K123" s="24"/>
      <c r="L123" s="24"/>
      <c r="M123" s="24"/>
      <c r="N123" s="58"/>
      <c r="O123" s="24"/>
      <c r="P123" s="61"/>
      <c r="Q123" s="62"/>
      <c r="R123" s="61"/>
      <c r="S123" s="59"/>
      <c r="T123" s="61"/>
      <c r="U123" s="61"/>
      <c r="V123" s="63"/>
      <c r="W123" s="61"/>
      <c r="X123" s="61"/>
      <c r="Y123" s="61"/>
    </row>
    <row r="124" spans="2:25" ht="12.95" customHeight="1" x14ac:dyDescent="0.2">
      <c r="B124" s="40">
        <f t="shared" si="10"/>
        <v>1013.5000000000001</v>
      </c>
      <c r="C124" s="38" t="s">
        <v>141</v>
      </c>
      <c r="D124" s="39"/>
      <c r="E124" s="37" t="s">
        <v>12</v>
      </c>
      <c r="F124" s="43"/>
      <c r="G124" s="60"/>
      <c r="H124" s="48">
        <f t="shared" si="9"/>
        <v>0</v>
      </c>
      <c r="I124" s="1"/>
      <c r="J124" s="1"/>
      <c r="K124" s="24"/>
      <c r="L124" s="24"/>
      <c r="M124" s="24"/>
      <c r="N124" s="58"/>
      <c r="O124" s="24"/>
      <c r="P124" s="61"/>
      <c r="Q124" s="62"/>
      <c r="R124" s="61"/>
      <c r="S124" s="59"/>
      <c r="T124" s="61"/>
      <c r="U124" s="61"/>
      <c r="V124" s="63"/>
      <c r="W124" s="61"/>
      <c r="X124" s="61"/>
      <c r="Y124" s="61"/>
    </row>
    <row r="125" spans="2:25" ht="12.95" customHeight="1" x14ac:dyDescent="0.2">
      <c r="B125" s="40">
        <f t="shared" si="10"/>
        <v>1013.6000000000001</v>
      </c>
      <c r="C125" s="38" t="s">
        <v>142</v>
      </c>
      <c r="D125" s="39"/>
      <c r="E125" s="37" t="s">
        <v>12</v>
      </c>
      <c r="F125" s="43"/>
      <c r="G125" s="60"/>
      <c r="H125" s="48">
        <f t="shared" si="9"/>
        <v>0</v>
      </c>
      <c r="I125" s="1"/>
      <c r="J125" s="1"/>
      <c r="K125" s="24"/>
      <c r="L125" s="24"/>
      <c r="M125" s="24"/>
      <c r="N125" s="58"/>
      <c r="O125" s="24"/>
      <c r="P125" s="61"/>
      <c r="Q125" s="62"/>
      <c r="R125" s="61"/>
      <c r="S125" s="59"/>
      <c r="T125" s="61"/>
      <c r="U125" s="61"/>
      <c r="V125" s="63"/>
      <c r="W125" s="61"/>
      <c r="X125" s="61"/>
      <c r="Y125" s="61"/>
    </row>
    <row r="126" spans="2:25" ht="12.95" customHeight="1" x14ac:dyDescent="0.2">
      <c r="B126" s="40">
        <f t="shared" si="10"/>
        <v>1013.7000000000002</v>
      </c>
      <c r="C126" s="38" t="s">
        <v>143</v>
      </c>
      <c r="D126" s="39"/>
      <c r="E126" s="37" t="s">
        <v>12</v>
      </c>
      <c r="F126" s="43"/>
      <c r="G126" s="60"/>
      <c r="H126" s="48">
        <f t="shared" si="9"/>
        <v>0</v>
      </c>
      <c r="I126" s="1"/>
      <c r="J126" s="1"/>
      <c r="K126" s="24"/>
      <c r="L126" s="24"/>
      <c r="M126" s="24"/>
      <c r="N126" s="58"/>
      <c r="O126" s="24"/>
      <c r="P126" s="61"/>
      <c r="Q126" s="62"/>
      <c r="R126" s="61"/>
      <c r="S126" s="59"/>
      <c r="T126" s="61"/>
      <c r="U126" s="61"/>
      <c r="V126" s="63"/>
      <c r="W126" s="61"/>
      <c r="X126" s="61"/>
      <c r="Y126" s="61"/>
    </row>
    <row r="127" spans="2:25" ht="12.95" customHeight="1" x14ac:dyDescent="0.2">
      <c r="B127" s="40">
        <f t="shared" si="10"/>
        <v>1013.8000000000002</v>
      </c>
      <c r="C127" s="38" t="s">
        <v>144</v>
      </c>
      <c r="D127" s="39"/>
      <c r="E127" s="37" t="s">
        <v>12</v>
      </c>
      <c r="F127" s="43"/>
      <c r="G127" s="60"/>
      <c r="H127" s="48">
        <f t="shared" si="9"/>
        <v>0</v>
      </c>
      <c r="I127" s="1"/>
      <c r="J127" s="1"/>
      <c r="K127" s="24"/>
      <c r="L127" s="24"/>
      <c r="M127" s="24"/>
      <c r="N127" s="58"/>
      <c r="O127" s="24"/>
      <c r="P127" s="61"/>
      <c r="Q127" s="62"/>
      <c r="R127" s="61"/>
      <c r="S127" s="59"/>
      <c r="T127" s="61"/>
      <c r="U127" s="61"/>
      <c r="V127" s="63"/>
      <c r="W127" s="61"/>
      <c r="X127" s="61"/>
      <c r="Y127" s="61"/>
    </row>
    <row r="128" spans="2:25" ht="12.95" customHeight="1" x14ac:dyDescent="0.2">
      <c r="B128" s="42">
        <f>B119+1</f>
        <v>1014</v>
      </c>
      <c r="C128" s="38" t="s">
        <v>145</v>
      </c>
      <c r="D128" s="39"/>
      <c r="E128" s="37" t="s">
        <v>11</v>
      </c>
      <c r="F128" s="43"/>
      <c r="G128" s="60"/>
      <c r="H128" s="48">
        <f t="shared" si="9"/>
        <v>0</v>
      </c>
      <c r="I128" s="1"/>
      <c r="J128" s="1"/>
      <c r="K128" s="24"/>
      <c r="L128" s="24"/>
      <c r="M128" s="24"/>
      <c r="N128" s="58"/>
      <c r="O128" s="24"/>
      <c r="P128" s="61"/>
      <c r="Q128" s="62"/>
      <c r="R128" s="61"/>
      <c r="S128" s="59"/>
      <c r="T128" s="61"/>
      <c r="U128" s="61"/>
      <c r="V128" s="63"/>
      <c r="W128" s="61"/>
      <c r="X128" s="61"/>
      <c r="Y128" s="61"/>
    </row>
    <row r="129" spans="2:25" ht="12.95" customHeight="1" x14ac:dyDescent="0.2">
      <c r="B129" s="42">
        <f t="shared" ref="B129:B131" si="11">B128+1</f>
        <v>1015</v>
      </c>
      <c r="C129" s="38" t="s">
        <v>121</v>
      </c>
      <c r="D129" s="39"/>
      <c r="E129" s="37" t="s">
        <v>12</v>
      </c>
      <c r="F129" s="43"/>
      <c r="G129" s="60"/>
      <c r="H129" s="48">
        <f t="shared" si="9"/>
        <v>0</v>
      </c>
      <c r="I129" s="1"/>
      <c r="J129" s="1"/>
      <c r="K129" s="24"/>
      <c r="L129" s="24"/>
      <c r="M129" s="24"/>
      <c r="N129" s="58"/>
      <c r="O129" s="24"/>
      <c r="P129" s="61"/>
      <c r="Q129" s="62"/>
      <c r="R129" s="61"/>
      <c r="S129" s="59"/>
      <c r="T129" s="61"/>
      <c r="U129" s="61"/>
      <c r="V129" s="63"/>
      <c r="W129" s="61"/>
      <c r="X129" s="61"/>
      <c r="Y129" s="61"/>
    </row>
    <row r="130" spans="2:25" x14ac:dyDescent="0.2">
      <c r="B130" s="42">
        <f t="shared" si="11"/>
        <v>1016</v>
      </c>
      <c r="C130" s="38" t="s">
        <v>146</v>
      </c>
      <c r="D130" s="39"/>
      <c r="E130" s="37" t="s">
        <v>11</v>
      </c>
      <c r="F130" s="43"/>
      <c r="G130" s="60"/>
      <c r="H130" s="48">
        <f t="shared" si="9"/>
        <v>0</v>
      </c>
      <c r="I130" s="1"/>
      <c r="J130" s="1"/>
      <c r="K130" s="24"/>
      <c r="L130" s="24"/>
      <c r="M130" s="24"/>
      <c r="N130" s="58"/>
      <c r="O130" s="24"/>
      <c r="Q130" s="67"/>
      <c r="S130" s="2"/>
      <c r="V130" s="24"/>
    </row>
    <row r="131" spans="2:25" ht="12.75" customHeight="1" x14ac:dyDescent="0.2">
      <c r="B131" s="42">
        <f t="shared" si="11"/>
        <v>1017</v>
      </c>
      <c r="C131" s="38" t="s">
        <v>147</v>
      </c>
      <c r="D131" s="39"/>
      <c r="E131" s="41" t="s">
        <v>40</v>
      </c>
      <c r="F131" s="43"/>
      <c r="G131" s="60"/>
      <c r="H131" s="48">
        <f t="shared" si="9"/>
        <v>0</v>
      </c>
      <c r="I131" s="1"/>
      <c r="J131" s="1"/>
      <c r="K131" s="24"/>
      <c r="L131" s="24"/>
      <c r="M131" s="24"/>
      <c r="N131" s="58"/>
      <c r="O131" s="24"/>
      <c r="Q131" s="67"/>
      <c r="S131" s="2"/>
      <c r="V131" s="24"/>
    </row>
  </sheetData>
  <mergeCells count="32">
    <mergeCell ref="C17:D17"/>
    <mergeCell ref="C14:D14"/>
    <mergeCell ref="C43:D43"/>
    <mergeCell ref="C30:D30"/>
    <mergeCell ref="C18:D18"/>
    <mergeCell ref="C29:D29"/>
    <mergeCell ref="C27:D27"/>
    <mergeCell ref="C28:D28"/>
    <mergeCell ref="C15:D15"/>
    <mergeCell ref="C20:D20"/>
    <mergeCell ref="C19:D19"/>
    <mergeCell ref="C23:D23"/>
    <mergeCell ref="C24:D24"/>
    <mergeCell ref="B8:H8"/>
    <mergeCell ref="C9:D9"/>
    <mergeCell ref="C10:D10"/>
    <mergeCell ref="C12:D12"/>
    <mergeCell ref="C13:D13"/>
    <mergeCell ref="C11:D11"/>
    <mergeCell ref="C47:D47"/>
    <mergeCell ref="C46:D46"/>
    <mergeCell ref="C42:D42"/>
    <mergeCell ref="C31:D31"/>
    <mergeCell ref="C81:H81"/>
    <mergeCell ref="C74:D74"/>
    <mergeCell ref="C75:D75"/>
    <mergeCell ref="C76:D76"/>
    <mergeCell ref="C77:D77"/>
    <mergeCell ref="C48:D48"/>
    <mergeCell ref="C49:D49"/>
    <mergeCell ref="C50:D50"/>
    <mergeCell ref="C45:D45"/>
  </mergeCells>
  <printOptions horizontalCentered="1"/>
  <pageMargins left="0.5" right="0.5" top="1" bottom="0.75" header="0.5" footer="0.5"/>
  <pageSetup scale="96" fitToHeight="0" orientation="portrait" r:id="rId1"/>
  <headerFooter alignWithMargins="0">
    <oddFooter>&amp;L&amp;"Times New Roman,Regular"&amp;8&amp;F&amp;C&amp;"Times New Roman,Regular"&amp;10Page &amp;P of &amp;N&amp;R&amp;"Times New Roman,Regular"&amp;8&amp;D</oddFooter>
  </headerFooter>
  <ignoredErrors>
    <ignoredError sqref="B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6D06C-445D-492A-971E-94E4E7551AC5}">
  <sheetPr>
    <tabColor rgb="FF92D050"/>
    <pageSetUpPr fitToPage="1"/>
  </sheetPr>
  <dimension ref="A1:X152"/>
  <sheetViews>
    <sheetView tabSelected="1" topLeftCell="B7" zoomScaleNormal="100" zoomScaleSheetLayoutView="100" workbookViewId="0">
      <selection activeCell="G27" sqref="G27"/>
    </sheetView>
  </sheetViews>
  <sheetFormatPr defaultColWidth="8.88671875" defaultRowHeight="12.75" x14ac:dyDescent="0.2"/>
  <cols>
    <col min="1" max="1" width="8.77734375" style="120" hidden="1" customWidth="1"/>
    <col min="2" max="2" width="6.77734375" style="128" customWidth="1"/>
    <col min="3" max="3" width="29.77734375" style="120" customWidth="1"/>
    <col min="4" max="4" width="11.77734375" style="120" customWidth="1"/>
    <col min="5" max="5" width="6.77734375" style="128" customWidth="1"/>
    <col min="6" max="6" width="6.77734375" style="131" customWidth="1"/>
    <col min="7" max="7" width="9.77734375" style="132" customWidth="1"/>
    <col min="8" max="8" width="11.77734375" style="132" customWidth="1"/>
    <col min="9" max="9" width="3.77734375" style="120" hidden="1" customWidth="1"/>
    <col min="10" max="10" width="5.77734375" style="120" hidden="1" customWidth="1"/>
    <col min="11" max="11" width="6.77734375" style="120" hidden="1" customWidth="1"/>
    <col min="12" max="12" width="8.33203125" style="120" hidden="1" customWidth="1"/>
    <col min="13" max="15" width="6.77734375" style="120" hidden="1" customWidth="1"/>
    <col min="16" max="16" width="10.33203125" style="120" hidden="1" customWidth="1"/>
    <col min="17" max="18" width="6.77734375" style="120" hidden="1" customWidth="1"/>
    <col min="19" max="19" width="6.77734375" style="120" customWidth="1"/>
    <col min="20" max="23" width="8.21875" style="120" customWidth="1"/>
    <col min="24" max="16384" width="8.88671875" style="120"/>
  </cols>
  <sheetData>
    <row r="1" spans="1:24" ht="12.95" hidden="1" customHeight="1" x14ac:dyDescent="0.2">
      <c r="B1" s="121"/>
      <c r="C1" s="122" t="s">
        <v>0</v>
      </c>
      <c r="D1" s="123" t="s">
        <v>271</v>
      </c>
      <c r="E1" s="124"/>
      <c r="F1" s="289"/>
      <c r="G1" s="126"/>
      <c r="H1" s="127"/>
      <c r="N1" s="128"/>
      <c r="O1" s="129"/>
      <c r="P1" s="130"/>
      <c r="Q1" s="131"/>
      <c r="R1" s="132"/>
      <c r="S1" s="128"/>
      <c r="T1" s="129"/>
      <c r="U1" s="130"/>
      <c r="V1" s="131"/>
      <c r="W1" s="132"/>
      <c r="X1" s="132"/>
    </row>
    <row r="2" spans="1:24" ht="12.95" hidden="1" customHeight="1" x14ac:dyDescent="0.2">
      <c r="B2" s="133"/>
      <c r="C2" s="129" t="s">
        <v>9</v>
      </c>
      <c r="D2" s="134" t="s">
        <v>222</v>
      </c>
      <c r="H2" s="136"/>
      <c r="N2" s="128"/>
      <c r="O2" s="129"/>
      <c r="P2" s="130"/>
      <c r="Q2" s="131"/>
      <c r="R2" s="132"/>
      <c r="S2" s="128"/>
      <c r="T2" s="129"/>
      <c r="U2" s="130"/>
      <c r="V2" s="131"/>
      <c r="W2" s="132"/>
      <c r="X2" s="132"/>
    </row>
    <row r="3" spans="1:24" ht="12.95" hidden="1" customHeight="1" x14ac:dyDescent="0.2">
      <c r="B3" s="133"/>
      <c r="C3" s="129" t="s">
        <v>10</v>
      </c>
      <c r="D3" s="130" t="s">
        <v>176</v>
      </c>
      <c r="H3" s="136"/>
      <c r="N3" s="128"/>
      <c r="O3" s="129"/>
      <c r="P3" s="130"/>
      <c r="Q3" s="131"/>
      <c r="R3" s="132"/>
      <c r="S3" s="128"/>
      <c r="T3" s="129"/>
      <c r="U3" s="130"/>
      <c r="V3" s="131"/>
      <c r="W3" s="132"/>
      <c r="X3" s="132"/>
    </row>
    <row r="4" spans="1:24" ht="12.95" hidden="1" customHeight="1" x14ac:dyDescent="0.2">
      <c r="B4" s="133"/>
      <c r="C4" s="129" t="s">
        <v>1</v>
      </c>
      <c r="D4" s="130" t="s">
        <v>77</v>
      </c>
      <c r="H4" s="136"/>
      <c r="N4" s="128"/>
      <c r="O4" s="129"/>
      <c r="P4" s="130"/>
      <c r="Q4" s="131"/>
      <c r="R4" s="132"/>
      <c r="S4" s="128"/>
      <c r="T4" s="129"/>
      <c r="U4" s="130"/>
      <c r="V4" s="131"/>
      <c r="W4" s="132"/>
      <c r="X4" s="132"/>
    </row>
    <row r="5" spans="1:24" ht="12.95" hidden="1" customHeight="1" x14ac:dyDescent="0.2">
      <c r="B5" s="133"/>
      <c r="C5" s="129" t="s">
        <v>2</v>
      </c>
      <c r="D5" s="130" t="s">
        <v>32</v>
      </c>
      <c r="H5" s="136"/>
      <c r="N5" s="128"/>
      <c r="O5" s="129"/>
      <c r="P5" s="130"/>
      <c r="Q5" s="131"/>
      <c r="R5" s="132"/>
      <c r="S5" s="128"/>
      <c r="T5" s="129"/>
      <c r="U5" s="130"/>
      <c r="V5" s="131"/>
      <c r="W5" s="132"/>
      <c r="X5" s="132"/>
    </row>
    <row r="6" spans="1:24" ht="12.95" hidden="1" customHeight="1" x14ac:dyDescent="0.2">
      <c r="B6" s="133"/>
      <c r="C6" s="129" t="s">
        <v>3</v>
      </c>
      <c r="D6" s="130" t="s">
        <v>190</v>
      </c>
      <c r="H6" s="136"/>
      <c r="N6" s="128"/>
      <c r="O6" s="129"/>
      <c r="P6" s="130"/>
      <c r="Q6" s="131"/>
      <c r="R6" s="132"/>
      <c r="S6" s="128"/>
      <c r="T6" s="129"/>
      <c r="U6" s="130"/>
      <c r="V6" s="131"/>
      <c r="W6" s="132"/>
      <c r="X6" s="132"/>
    </row>
    <row r="7" spans="1:24" ht="17.100000000000001" customHeight="1" x14ac:dyDescent="0.2">
      <c r="B7" s="137" t="s">
        <v>272</v>
      </c>
      <c r="C7" s="137"/>
      <c r="D7" s="137"/>
      <c r="E7" s="137"/>
      <c r="F7" s="137"/>
      <c r="G7" s="137"/>
      <c r="H7" s="137"/>
      <c r="N7" s="128"/>
      <c r="O7" s="129"/>
      <c r="P7" s="130"/>
      <c r="Q7" s="131"/>
      <c r="R7" s="132"/>
      <c r="S7" s="128"/>
      <c r="T7" s="129"/>
      <c r="U7" s="130"/>
      <c r="V7" s="131"/>
      <c r="W7" s="132"/>
      <c r="X7" s="132"/>
    </row>
    <row r="8" spans="1:24" ht="17.100000000000001" customHeight="1" x14ac:dyDescent="0.2">
      <c r="B8" s="137" t="s">
        <v>273</v>
      </c>
      <c r="C8" s="137"/>
      <c r="D8" s="137"/>
      <c r="E8" s="137"/>
      <c r="F8" s="137"/>
      <c r="G8" s="137"/>
      <c r="H8" s="137"/>
      <c r="N8" s="128"/>
      <c r="O8" s="129"/>
      <c r="P8" s="130"/>
      <c r="Q8" s="131"/>
      <c r="R8" s="132"/>
      <c r="S8" s="128"/>
      <c r="T8" s="129"/>
      <c r="U8" s="130"/>
      <c r="V8" s="131"/>
      <c r="W8" s="132"/>
      <c r="X8" s="132"/>
    </row>
    <row r="9" spans="1:24" ht="17.100000000000001" customHeight="1" x14ac:dyDescent="0.2">
      <c r="B9" s="137" t="s">
        <v>274</v>
      </c>
      <c r="C9" s="137"/>
      <c r="D9" s="137"/>
      <c r="E9" s="137"/>
      <c r="F9" s="137"/>
      <c r="G9" s="137"/>
      <c r="H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</row>
    <row r="10" spans="1:24" ht="17.100000000000001" customHeight="1" thickBot="1" x14ac:dyDescent="0.25">
      <c r="B10" s="440" t="s">
        <v>275</v>
      </c>
      <c r="C10" s="440"/>
      <c r="D10" s="440"/>
      <c r="E10" s="440"/>
      <c r="F10" s="440"/>
      <c r="G10" s="440"/>
      <c r="H10" s="440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17.100000000000001" customHeight="1" thickBot="1" x14ac:dyDescent="0.25">
      <c r="B11" s="443" t="s">
        <v>292</v>
      </c>
      <c r="C11" s="444"/>
      <c r="D11" s="444"/>
      <c r="E11" s="444"/>
      <c r="F11" s="444"/>
      <c r="G11" s="444"/>
      <c r="H11" s="445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spans="1:24" s="288" customFormat="1" ht="39" thickBot="1" x14ac:dyDescent="0.25">
      <c r="B12" s="142" t="s">
        <v>17</v>
      </c>
      <c r="C12" s="448" t="s">
        <v>4</v>
      </c>
      <c r="D12" s="449"/>
      <c r="E12" s="143" t="s">
        <v>106</v>
      </c>
      <c r="F12" s="144" t="s">
        <v>6</v>
      </c>
      <c r="G12" s="145" t="s">
        <v>229</v>
      </c>
      <c r="H12" s="146" t="s">
        <v>33</v>
      </c>
      <c r="N12" s="140"/>
      <c r="O12" s="290"/>
      <c r="P12" s="140"/>
      <c r="Q12" s="140"/>
      <c r="R12" s="140"/>
      <c r="S12" s="140"/>
      <c r="T12" s="291"/>
      <c r="U12" s="140"/>
      <c r="V12" s="140"/>
      <c r="W12" s="140"/>
      <c r="X12" s="140"/>
    </row>
    <row r="13" spans="1:24" s="288" customFormat="1" x14ac:dyDescent="0.2">
      <c r="B13" s="389"/>
      <c r="C13" s="393"/>
      <c r="D13" s="394"/>
      <c r="E13" s="397"/>
      <c r="F13" s="398"/>
      <c r="G13" s="399"/>
      <c r="H13" s="395"/>
      <c r="N13" s="140"/>
      <c r="O13" s="290"/>
      <c r="P13" s="140"/>
      <c r="Q13" s="140"/>
      <c r="R13" s="140"/>
      <c r="S13" s="140"/>
      <c r="T13" s="291"/>
      <c r="U13" s="140"/>
      <c r="V13" s="140"/>
      <c r="W13" s="140"/>
      <c r="X13" s="140"/>
    </row>
    <row r="14" spans="1:24" ht="17.100000000000001" customHeight="1" x14ac:dyDescent="0.2">
      <c r="A14" s="120" t="s">
        <v>47</v>
      </c>
      <c r="B14" s="153">
        <v>1</v>
      </c>
      <c r="C14" s="450" t="s">
        <v>13</v>
      </c>
      <c r="D14" s="451"/>
      <c r="E14" s="396" t="s">
        <v>14</v>
      </c>
      <c r="F14" s="396">
        <f>F93</f>
        <v>260</v>
      </c>
      <c r="G14" s="401"/>
      <c r="H14" s="400">
        <f>SUM(F14*G14)</f>
        <v>0</v>
      </c>
      <c r="N14" s="140"/>
      <c r="O14" s="140"/>
      <c r="P14" s="140"/>
      <c r="Q14" s="140"/>
      <c r="R14" s="140"/>
      <c r="S14" s="140"/>
      <c r="T14" s="166"/>
      <c r="U14" s="140"/>
      <c r="V14" s="140"/>
      <c r="W14" s="140"/>
      <c r="X14" s="140"/>
    </row>
    <row r="15" spans="1:24" ht="17.100000000000001" customHeight="1" x14ac:dyDescent="0.2">
      <c r="A15" s="120" t="s">
        <v>48</v>
      </c>
      <c r="B15" s="153">
        <f>B14+1</f>
        <v>2</v>
      </c>
      <c r="C15" s="431" t="s">
        <v>230</v>
      </c>
      <c r="D15" s="432"/>
      <c r="E15" s="159" t="s">
        <v>11</v>
      </c>
      <c r="F15" s="160">
        <f>IF(H100="No",ROUNDUP(((H88-1.5+F90)*H91),0),ROUNDUP(((H88+2+F90)*H91),0))</f>
        <v>54</v>
      </c>
      <c r="G15" s="402"/>
      <c r="H15" s="400">
        <f t="shared" ref="H15:H71" si="0">SUM(F15*G15)</f>
        <v>0</v>
      </c>
      <c r="J15" s="139">
        <v>4</v>
      </c>
      <c r="K15" s="128"/>
      <c r="L15" s="128"/>
      <c r="M15" s="128"/>
      <c r="N15" s="140"/>
      <c r="O15" s="140"/>
      <c r="P15" s="140"/>
      <c r="Q15" s="140"/>
      <c r="R15" s="140"/>
      <c r="S15" s="140"/>
      <c r="T15" s="141"/>
      <c r="U15" s="140"/>
      <c r="V15" s="140"/>
      <c r="W15" s="140"/>
      <c r="X15" s="140"/>
    </row>
    <row r="16" spans="1:24" ht="17.100000000000001" customHeight="1" x14ac:dyDescent="0.25">
      <c r="A16" s="120" t="s">
        <v>49</v>
      </c>
      <c r="B16" s="153">
        <f>B15+1</f>
        <v>3</v>
      </c>
      <c r="C16" s="431" t="s">
        <v>196</v>
      </c>
      <c r="D16" s="432"/>
      <c r="E16" s="159" t="s">
        <v>12</v>
      </c>
      <c r="F16" s="160">
        <f>H91</f>
        <v>2</v>
      </c>
      <c r="G16" s="402"/>
      <c r="H16" s="400">
        <f t="shared" si="0"/>
        <v>0</v>
      </c>
      <c r="K16" s="128"/>
      <c r="L16" s="128"/>
      <c r="M16" s="128"/>
      <c r="N16" s="128"/>
      <c r="O16" s="147"/>
      <c r="P16" s="128"/>
      <c r="Q16" s="128"/>
      <c r="R16" s="148"/>
      <c r="S16" s="148"/>
      <c r="T16" s="141"/>
      <c r="U16" s="149"/>
      <c r="V16" s="150"/>
      <c r="W16" s="151"/>
      <c r="X16" s="152"/>
    </row>
    <row r="17" spans="1:24" ht="17.100000000000001" customHeight="1" x14ac:dyDescent="0.25">
      <c r="A17" s="120" t="s">
        <v>50</v>
      </c>
      <c r="B17" s="153">
        <f>B16+1</f>
        <v>4</v>
      </c>
      <c r="C17" s="431" t="s">
        <v>98</v>
      </c>
      <c r="D17" s="432"/>
      <c r="E17" s="159" t="s">
        <v>12</v>
      </c>
      <c r="F17" s="160">
        <f>H91</f>
        <v>2</v>
      </c>
      <c r="G17" s="402"/>
      <c r="H17" s="400">
        <f t="shared" si="0"/>
        <v>0</v>
      </c>
      <c r="J17" s="139"/>
      <c r="K17" s="155"/>
      <c r="L17" s="128"/>
      <c r="M17" s="128"/>
      <c r="N17" s="128"/>
      <c r="O17" s="156"/>
      <c r="P17" s="128"/>
      <c r="R17" s="148"/>
      <c r="S17" s="148"/>
      <c r="T17" s="141"/>
      <c r="U17" s="150"/>
      <c r="V17" s="150"/>
      <c r="W17" s="151"/>
      <c r="X17" s="152"/>
    </row>
    <row r="18" spans="1:24" ht="17.100000000000001" customHeight="1" x14ac:dyDescent="0.25">
      <c r="A18" s="120" t="s">
        <v>51</v>
      </c>
      <c r="B18" s="153">
        <f>B17+1</f>
        <v>5</v>
      </c>
      <c r="C18" s="431" t="s">
        <v>231</v>
      </c>
      <c r="D18" s="432"/>
      <c r="E18" s="159" t="s">
        <v>12</v>
      </c>
      <c r="F18" s="160">
        <f>IF((H88)&lt;18.3,2,2+(ROUNDDOWN(((H88-10.1)/8),0)))</f>
        <v>3</v>
      </c>
      <c r="G18" s="402"/>
      <c r="H18" s="400">
        <f t="shared" si="0"/>
        <v>0</v>
      </c>
      <c r="J18" s="162"/>
      <c r="K18" s="155"/>
      <c r="L18" s="128"/>
      <c r="M18" s="163"/>
      <c r="N18" s="128"/>
      <c r="O18" s="156"/>
      <c r="P18" s="128"/>
      <c r="Q18" s="128"/>
      <c r="R18" s="148"/>
      <c r="S18" s="148"/>
      <c r="T18" s="141"/>
      <c r="U18" s="150"/>
      <c r="V18" s="150"/>
      <c r="W18" s="164"/>
      <c r="X18" s="152"/>
    </row>
    <row r="19" spans="1:24" ht="17.100000000000001" customHeight="1" x14ac:dyDescent="0.25">
      <c r="B19" s="153">
        <f>B18+1</f>
        <v>6</v>
      </c>
      <c r="C19" s="429" t="s">
        <v>279</v>
      </c>
      <c r="D19" s="430"/>
      <c r="E19" s="168"/>
      <c r="F19" s="292"/>
      <c r="G19" s="293"/>
      <c r="H19" s="293"/>
      <c r="J19" s="162"/>
      <c r="K19" s="148"/>
      <c r="L19" s="148"/>
      <c r="M19" s="148"/>
      <c r="N19" s="148"/>
      <c r="O19" s="156"/>
      <c r="P19" s="128"/>
      <c r="Q19" s="128"/>
      <c r="R19" s="148"/>
      <c r="S19" s="148"/>
      <c r="T19" s="166"/>
      <c r="U19" s="150"/>
      <c r="V19" s="150"/>
      <c r="W19" s="151"/>
      <c r="X19" s="152"/>
    </row>
    <row r="20" spans="1:24" ht="17.100000000000001" customHeight="1" x14ac:dyDescent="0.25">
      <c r="A20" s="120" t="s">
        <v>52</v>
      </c>
      <c r="B20" s="172">
        <f>B19+0.01</f>
        <v>6.01</v>
      </c>
      <c r="C20" s="429" t="s">
        <v>279</v>
      </c>
      <c r="D20" s="430"/>
      <c r="E20" s="173"/>
      <c r="F20" s="174"/>
      <c r="G20" s="203"/>
      <c r="H20" s="400"/>
      <c r="J20" s="162"/>
      <c r="K20" s="148"/>
      <c r="L20" s="148"/>
      <c r="M20" s="148"/>
      <c r="N20" s="148"/>
      <c r="O20" s="156"/>
      <c r="P20" s="128"/>
      <c r="Q20" s="128"/>
      <c r="R20" s="148"/>
      <c r="S20" s="148"/>
      <c r="T20" s="166"/>
      <c r="U20" s="150"/>
      <c r="V20" s="150"/>
      <c r="W20" s="151"/>
      <c r="X20" s="152"/>
    </row>
    <row r="21" spans="1:24" ht="17.100000000000001" customHeight="1" x14ac:dyDescent="0.25">
      <c r="B21" s="153">
        <f>B19+1</f>
        <v>7</v>
      </c>
      <c r="C21" s="431" t="s">
        <v>124</v>
      </c>
      <c r="D21" s="432"/>
      <c r="E21" s="177"/>
      <c r="F21" s="294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148"/>
      <c r="T21" s="166"/>
      <c r="U21" s="150"/>
      <c r="V21" s="150"/>
      <c r="W21" s="151"/>
      <c r="X21" s="152"/>
    </row>
    <row r="22" spans="1:24" ht="17.100000000000001" customHeight="1" x14ac:dyDescent="0.25">
      <c r="A22" s="120" t="s">
        <v>53</v>
      </c>
      <c r="B22" s="172">
        <f>B21+0.01</f>
        <v>7.01</v>
      </c>
      <c r="C22" s="431" t="s">
        <v>232</v>
      </c>
      <c r="D22" s="432"/>
      <c r="E22" s="159" t="s">
        <v>12</v>
      </c>
      <c r="F22" s="189">
        <v>1</v>
      </c>
      <c r="G22" s="402"/>
      <c r="H22" s="400">
        <f t="shared" si="0"/>
        <v>0</v>
      </c>
      <c r="J22" s="162"/>
      <c r="K22" s="148"/>
      <c r="L22" s="148"/>
      <c r="M22" s="148"/>
      <c r="N22" s="148"/>
      <c r="O22" s="156"/>
      <c r="P22" s="171"/>
      <c r="Q22" s="148"/>
      <c r="R22" s="148"/>
      <c r="S22" s="148"/>
      <c r="T22" s="166"/>
      <c r="U22" s="150"/>
      <c r="V22" s="150"/>
      <c r="W22" s="151"/>
      <c r="X22" s="152"/>
    </row>
    <row r="23" spans="1:24" ht="17.100000000000001" customHeight="1" x14ac:dyDescent="0.25">
      <c r="B23" s="153">
        <f>B21+1</f>
        <v>8</v>
      </c>
      <c r="C23" s="431" t="s">
        <v>233</v>
      </c>
      <c r="D23" s="432"/>
      <c r="E23" s="159" t="s">
        <v>12</v>
      </c>
      <c r="F23" s="189">
        <v>1</v>
      </c>
      <c r="G23" s="402"/>
      <c r="H23" s="400">
        <f t="shared" si="0"/>
        <v>0</v>
      </c>
      <c r="L23" s="128"/>
      <c r="S23" s="148"/>
      <c r="T23" s="166"/>
      <c r="U23" s="150"/>
      <c r="V23" s="150"/>
      <c r="W23" s="151"/>
      <c r="X23" s="152"/>
    </row>
    <row r="24" spans="1:24" ht="17.100000000000001" customHeight="1" x14ac:dyDescent="0.25">
      <c r="A24" s="120" t="s">
        <v>54</v>
      </c>
      <c r="B24" s="153">
        <f t="shared" ref="B24:B34" si="1">B23+1</f>
        <v>9</v>
      </c>
      <c r="C24" s="441" t="s">
        <v>178</v>
      </c>
      <c r="D24" s="442"/>
      <c r="E24" s="177"/>
      <c r="F24" s="294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148"/>
      <c r="T24" s="166"/>
      <c r="U24" s="148"/>
      <c r="V24" s="162"/>
    </row>
    <row r="25" spans="1:24" ht="17.100000000000001" customHeight="1" x14ac:dyDescent="0.25">
      <c r="B25" s="172">
        <f>B24+0.01</f>
        <v>9.01</v>
      </c>
      <c r="C25" s="431" t="s">
        <v>234</v>
      </c>
      <c r="D25" s="432"/>
      <c r="E25" s="159" t="s">
        <v>12</v>
      </c>
      <c r="F25" s="189">
        <v>1</v>
      </c>
      <c r="G25" s="402"/>
      <c r="H25" s="400">
        <f t="shared" si="0"/>
        <v>0</v>
      </c>
      <c r="J25" s="180"/>
      <c r="K25" s="155"/>
      <c r="L25" s="149"/>
      <c r="M25" s="182" t="s">
        <v>151</v>
      </c>
      <c r="N25" s="182"/>
      <c r="O25" s="183"/>
      <c r="P25" s="184"/>
      <c r="Q25" s="185"/>
      <c r="R25" s="148"/>
      <c r="S25" s="128"/>
      <c r="T25" s="141"/>
      <c r="U25" s="128"/>
      <c r="V25" s="128"/>
      <c r="W25" s="150"/>
      <c r="X25" s="150"/>
    </row>
    <row r="26" spans="1:24" ht="17.100000000000001" customHeight="1" x14ac:dyDescent="0.25">
      <c r="A26" s="120" t="s">
        <v>55</v>
      </c>
      <c r="B26" s="153">
        <f>B24+1</f>
        <v>10</v>
      </c>
      <c r="C26" s="441" t="s">
        <v>235</v>
      </c>
      <c r="D26" s="442"/>
      <c r="E26" s="159" t="s">
        <v>11</v>
      </c>
      <c r="F26" s="189">
        <f>IF(H103="YES",ROUNDUP((H88)*H91,0),0)</f>
        <v>38</v>
      </c>
      <c r="G26" s="402"/>
      <c r="H26" s="400">
        <f t="shared" si="0"/>
        <v>0</v>
      </c>
      <c r="J26" s="128"/>
      <c r="K26" s="155"/>
      <c r="L26" s="149"/>
      <c r="M26" s="182" t="s">
        <v>152</v>
      </c>
      <c r="N26" s="182"/>
      <c r="O26" s="186" t="s">
        <v>153</v>
      </c>
      <c r="P26" s="186" t="s">
        <v>160</v>
      </c>
      <c r="Q26" s="185"/>
      <c r="T26" s="166"/>
      <c r="W26" s="150"/>
      <c r="X26" s="150"/>
    </row>
    <row r="27" spans="1:24" ht="17.100000000000001" customHeight="1" x14ac:dyDescent="0.2">
      <c r="A27" s="120" t="s">
        <v>67</v>
      </c>
      <c r="B27" s="153">
        <f t="shared" si="1"/>
        <v>11</v>
      </c>
      <c r="C27" s="446" t="s">
        <v>188</v>
      </c>
      <c r="D27" s="447"/>
      <c r="E27" s="189" t="s">
        <v>14</v>
      </c>
      <c r="F27" s="189">
        <f>IF(H97="NO",0,F93)</f>
        <v>260</v>
      </c>
      <c r="G27" s="402"/>
      <c r="H27" s="400">
        <f t="shared" si="0"/>
        <v>0</v>
      </c>
      <c r="J27" s="128"/>
      <c r="K27" s="155"/>
      <c r="L27" s="149"/>
      <c r="M27" s="189" t="s">
        <v>169</v>
      </c>
      <c r="N27" s="189"/>
      <c r="O27" s="189" t="s">
        <v>170</v>
      </c>
      <c r="P27" s="189" t="s">
        <v>171</v>
      </c>
      <c r="Q27" s="155" t="s">
        <v>167</v>
      </c>
      <c r="R27" s="171"/>
      <c r="S27" s="128"/>
      <c r="T27" s="190"/>
      <c r="U27" s="128"/>
      <c r="V27" s="128"/>
      <c r="W27" s="150"/>
      <c r="X27" s="150"/>
    </row>
    <row r="28" spans="1:24" ht="17.100000000000001" customHeight="1" x14ac:dyDescent="0.2">
      <c r="B28" s="153">
        <f t="shared" si="1"/>
        <v>12</v>
      </c>
      <c r="C28" s="431" t="s">
        <v>125</v>
      </c>
      <c r="D28" s="432"/>
      <c r="E28" s="159" t="s">
        <v>14</v>
      </c>
      <c r="F28" s="160">
        <v>260</v>
      </c>
      <c r="G28" s="402"/>
      <c r="H28" s="400">
        <f t="shared" si="0"/>
        <v>0</v>
      </c>
      <c r="K28" s="155"/>
      <c r="L28" s="149"/>
      <c r="M28" s="189" t="s">
        <v>168</v>
      </c>
      <c r="N28" s="189"/>
      <c r="O28" s="189" t="s">
        <v>165</v>
      </c>
      <c r="P28" s="189" t="s">
        <v>166</v>
      </c>
      <c r="Q28" s="155" t="s">
        <v>167</v>
      </c>
      <c r="S28" s="128"/>
      <c r="T28" s="191"/>
      <c r="U28" s="128"/>
      <c r="V28" s="128"/>
      <c r="W28" s="150"/>
      <c r="X28" s="150"/>
    </row>
    <row r="29" spans="1:24" ht="17.100000000000001" customHeight="1" x14ac:dyDescent="0.2">
      <c r="B29" s="153">
        <f t="shared" si="1"/>
        <v>13</v>
      </c>
      <c r="C29" s="429" t="s">
        <v>279</v>
      </c>
      <c r="D29" s="430"/>
      <c r="E29" s="173"/>
      <c r="F29" s="218"/>
      <c r="G29" s="203"/>
      <c r="H29" s="400"/>
      <c r="J29" s="128"/>
      <c r="L29" s="149"/>
      <c r="M29" s="189" t="s">
        <v>154</v>
      </c>
      <c r="N29" s="189"/>
      <c r="O29" s="189" t="s">
        <v>161</v>
      </c>
      <c r="P29" s="189" t="s">
        <v>164</v>
      </c>
      <c r="R29" s="128"/>
      <c r="S29" s="128"/>
      <c r="T29" s="141"/>
      <c r="U29" s="128"/>
      <c r="V29" s="128"/>
      <c r="W29" s="150"/>
      <c r="X29" s="150"/>
    </row>
    <row r="30" spans="1:24" ht="17.100000000000001" customHeight="1" x14ac:dyDescent="0.2">
      <c r="B30" s="153">
        <f t="shared" si="1"/>
        <v>14</v>
      </c>
      <c r="C30" s="429" t="s">
        <v>279</v>
      </c>
      <c r="D30" s="430"/>
      <c r="E30" s="173"/>
      <c r="F30" s="296"/>
      <c r="G30" s="203"/>
      <c r="H30" s="400"/>
      <c r="J30" s="128"/>
      <c r="M30" s="189" t="s">
        <v>154</v>
      </c>
      <c r="N30" s="183"/>
      <c r="O30" s="189" t="s">
        <v>157</v>
      </c>
      <c r="P30" s="189" t="s">
        <v>162</v>
      </c>
      <c r="T30" s="191"/>
      <c r="V30" s="128"/>
      <c r="W30" s="150"/>
      <c r="X30" s="150"/>
    </row>
    <row r="31" spans="1:24" ht="17.100000000000001" customHeight="1" x14ac:dyDescent="0.25">
      <c r="A31" s="120" t="s">
        <v>56</v>
      </c>
      <c r="B31" s="153">
        <f t="shared" si="1"/>
        <v>15</v>
      </c>
      <c r="C31" s="431" t="s">
        <v>236</v>
      </c>
      <c r="D31" s="432"/>
      <c r="E31" s="159" t="s">
        <v>12</v>
      </c>
      <c r="F31" s="160">
        <v>3</v>
      </c>
      <c r="G31" s="402"/>
      <c r="H31" s="400">
        <f t="shared" si="0"/>
        <v>0</v>
      </c>
      <c r="J31" s="180"/>
      <c r="L31" s="128"/>
      <c r="M31" s="160" t="s">
        <v>155</v>
      </c>
      <c r="N31" s="189"/>
      <c r="O31" s="189" t="s">
        <v>158</v>
      </c>
      <c r="P31" s="189" t="s">
        <v>163</v>
      </c>
      <c r="R31" s="171"/>
      <c r="S31" s="148"/>
      <c r="T31" s="141"/>
      <c r="U31" s="148"/>
      <c r="X31" s="150"/>
    </row>
    <row r="32" spans="1:24" ht="17.100000000000001" customHeight="1" x14ac:dyDescent="0.2">
      <c r="A32" s="120" t="s">
        <v>57</v>
      </c>
      <c r="B32" s="153">
        <f t="shared" si="1"/>
        <v>16</v>
      </c>
      <c r="C32" s="431" t="s">
        <v>237</v>
      </c>
      <c r="D32" s="432"/>
      <c r="E32" s="159" t="s">
        <v>12</v>
      </c>
      <c r="F32" s="160">
        <v>2</v>
      </c>
      <c r="G32" s="402"/>
      <c r="H32" s="400">
        <f t="shared" si="0"/>
        <v>0</v>
      </c>
      <c r="J32" s="162"/>
      <c r="K32" s="155"/>
      <c r="L32" s="128"/>
      <c r="M32" s="160" t="s">
        <v>156</v>
      </c>
      <c r="N32" s="189"/>
      <c r="O32" s="189" t="s">
        <v>159</v>
      </c>
      <c r="P32" s="189" t="s">
        <v>172</v>
      </c>
      <c r="R32" s="171"/>
      <c r="T32" s="141"/>
      <c r="V32" s="162"/>
    </row>
    <row r="33" spans="1:24" ht="17.100000000000001" customHeight="1" x14ac:dyDescent="0.2">
      <c r="A33" s="120" t="s">
        <v>58</v>
      </c>
      <c r="B33" s="153">
        <f t="shared" si="1"/>
        <v>17</v>
      </c>
      <c r="C33" s="452" t="s">
        <v>238</v>
      </c>
      <c r="D33" s="453"/>
      <c r="E33" s="159" t="s">
        <v>11</v>
      </c>
      <c r="F33" s="160">
        <f>IF(H100="Yes",5,0)</f>
        <v>5</v>
      </c>
      <c r="G33" s="402"/>
      <c r="H33" s="400">
        <f t="shared" si="0"/>
        <v>0</v>
      </c>
      <c r="J33" s="128"/>
      <c r="K33" s="155"/>
      <c r="L33" s="128"/>
      <c r="M33" s="163"/>
      <c r="N33" s="163"/>
      <c r="O33" s="156"/>
      <c r="Q33" s="297"/>
      <c r="R33" s="197"/>
      <c r="S33" s="128"/>
      <c r="T33" s="141"/>
      <c r="U33" s="128"/>
      <c r="W33" s="162"/>
      <c r="X33" s="150"/>
    </row>
    <row r="34" spans="1:24" ht="17.100000000000001" customHeight="1" x14ac:dyDescent="0.2">
      <c r="A34" s="120" t="s">
        <v>62</v>
      </c>
      <c r="B34" s="153">
        <f t="shared" si="1"/>
        <v>18</v>
      </c>
      <c r="C34" s="431" t="s">
        <v>239</v>
      </c>
      <c r="D34" s="432"/>
      <c r="E34" s="159" t="s">
        <v>11</v>
      </c>
      <c r="F34" s="159">
        <f>F90+F91</f>
        <v>10</v>
      </c>
      <c r="G34" s="402"/>
      <c r="H34" s="400">
        <f t="shared" si="0"/>
        <v>0</v>
      </c>
      <c r="J34" s="128"/>
      <c r="K34" s="155"/>
      <c r="L34" s="128"/>
      <c r="M34" s="163"/>
      <c r="N34" s="163"/>
      <c r="O34" s="156"/>
      <c r="R34" s="128"/>
      <c r="S34" s="128"/>
      <c r="T34" s="141"/>
      <c r="U34" s="128"/>
      <c r="V34" s="128"/>
      <c r="W34" s="128"/>
      <c r="X34" s="162"/>
    </row>
    <row r="35" spans="1:24" ht="17.100000000000001" customHeight="1" x14ac:dyDescent="0.2">
      <c r="A35" s="120" t="s">
        <v>59</v>
      </c>
      <c r="B35" s="153">
        <f>B34+1</f>
        <v>19</v>
      </c>
      <c r="C35" s="452" t="s">
        <v>189</v>
      </c>
      <c r="D35" s="453"/>
      <c r="E35" s="177"/>
      <c r="F35" s="294"/>
      <c r="G35" s="295"/>
      <c r="H35" s="295"/>
      <c r="J35" s="128"/>
      <c r="M35" s="163"/>
      <c r="N35" s="163"/>
      <c r="O35" s="156"/>
      <c r="R35" s="171"/>
      <c r="T35" s="141"/>
      <c r="V35" s="128"/>
      <c r="W35" s="128"/>
      <c r="X35" s="128"/>
    </row>
    <row r="36" spans="1:24" ht="17.100000000000001" customHeight="1" x14ac:dyDescent="0.2">
      <c r="B36" s="172">
        <f>B35+0.01</f>
        <v>19.010000000000002</v>
      </c>
      <c r="C36" s="429" t="s">
        <v>279</v>
      </c>
      <c r="D36" s="430"/>
      <c r="E36" s="173"/>
      <c r="F36" s="296"/>
      <c r="G36" s="229"/>
      <c r="H36" s="400"/>
      <c r="I36" s="298"/>
      <c r="J36" s="128"/>
      <c r="M36" s="163"/>
      <c r="N36" s="163"/>
      <c r="O36" s="299"/>
      <c r="R36" s="300"/>
      <c r="T36" s="191"/>
      <c r="V36" s="128"/>
      <c r="W36" s="128"/>
      <c r="X36" s="128"/>
    </row>
    <row r="37" spans="1:24" ht="17.100000000000001" customHeight="1" x14ac:dyDescent="0.2">
      <c r="B37" s="172">
        <f t="shared" ref="B37:B45" si="2">B36+0.01</f>
        <v>19.020000000000003</v>
      </c>
      <c r="C37" s="452" t="s">
        <v>241</v>
      </c>
      <c r="D37" s="453"/>
      <c r="E37" s="159" t="s">
        <v>12</v>
      </c>
      <c r="F37" s="160">
        <v>1</v>
      </c>
      <c r="G37" s="403"/>
      <c r="H37" s="400">
        <f t="shared" si="0"/>
        <v>0</v>
      </c>
      <c r="I37" s="298"/>
      <c r="J37" s="128"/>
      <c r="M37" s="163"/>
      <c r="N37" s="163"/>
      <c r="R37" s="300"/>
      <c r="T37" s="166"/>
      <c r="V37" s="128"/>
      <c r="W37" s="128"/>
      <c r="X37" s="128"/>
    </row>
    <row r="38" spans="1:24" ht="17.100000000000001" customHeight="1" x14ac:dyDescent="0.2">
      <c r="B38" s="172">
        <f t="shared" si="2"/>
        <v>19.030000000000005</v>
      </c>
      <c r="C38" s="452" t="s">
        <v>242</v>
      </c>
      <c r="D38" s="453"/>
      <c r="E38" s="159" t="s">
        <v>12</v>
      </c>
      <c r="F38" s="160">
        <v>1</v>
      </c>
      <c r="G38" s="403"/>
      <c r="H38" s="400">
        <f t="shared" si="0"/>
        <v>0</v>
      </c>
      <c r="I38" s="298"/>
      <c r="J38" s="180"/>
      <c r="L38" s="128"/>
      <c r="N38" s="128"/>
      <c r="T38" s="166"/>
      <c r="V38" s="128"/>
      <c r="W38" s="128"/>
      <c r="X38" s="128"/>
    </row>
    <row r="39" spans="1:24" ht="17.100000000000001" customHeight="1" x14ac:dyDescent="0.2">
      <c r="B39" s="172">
        <f t="shared" si="2"/>
        <v>19.040000000000006</v>
      </c>
      <c r="C39" s="452" t="s">
        <v>243</v>
      </c>
      <c r="D39" s="453"/>
      <c r="E39" s="159" t="s">
        <v>12</v>
      </c>
      <c r="F39" s="160">
        <v>1</v>
      </c>
      <c r="G39" s="403"/>
      <c r="H39" s="400">
        <f t="shared" si="0"/>
        <v>0</v>
      </c>
      <c r="J39" s="180"/>
      <c r="K39" s="155"/>
      <c r="L39" s="128"/>
      <c r="M39" s="163"/>
      <c r="N39" s="128"/>
      <c r="O39" s="299"/>
      <c r="T39" s="166"/>
    </row>
    <row r="40" spans="1:24" ht="17.100000000000001" customHeight="1" x14ac:dyDescent="0.2">
      <c r="B40" s="172">
        <f t="shared" si="2"/>
        <v>19.050000000000008</v>
      </c>
      <c r="C40" s="452" t="s">
        <v>244</v>
      </c>
      <c r="D40" s="453"/>
      <c r="E40" s="159" t="s">
        <v>12</v>
      </c>
      <c r="F40" s="160">
        <v>1</v>
      </c>
      <c r="G40" s="403"/>
      <c r="H40" s="400">
        <f t="shared" si="0"/>
        <v>0</v>
      </c>
      <c r="J40" s="162"/>
      <c r="K40" s="155"/>
      <c r="L40" s="128"/>
      <c r="M40" s="163"/>
      <c r="N40" s="128"/>
      <c r="O40" s="299"/>
      <c r="T40" s="191"/>
    </row>
    <row r="41" spans="1:24" ht="17.100000000000001" customHeight="1" x14ac:dyDescent="0.2">
      <c r="B41" s="172">
        <f t="shared" si="2"/>
        <v>19.060000000000009</v>
      </c>
      <c r="C41" s="452" t="s">
        <v>245</v>
      </c>
      <c r="D41" s="453"/>
      <c r="E41" s="159" t="s">
        <v>12</v>
      </c>
      <c r="F41" s="160">
        <v>1</v>
      </c>
      <c r="G41" s="403"/>
      <c r="H41" s="400">
        <f t="shared" si="0"/>
        <v>0</v>
      </c>
      <c r="J41" s="162"/>
      <c r="K41" s="155"/>
      <c r="L41" s="128"/>
      <c r="M41" s="163"/>
      <c r="N41" s="128"/>
      <c r="O41" s="299"/>
      <c r="T41" s="191"/>
    </row>
    <row r="42" spans="1:24" ht="17.100000000000001" customHeight="1" x14ac:dyDescent="0.2">
      <c r="B42" s="172">
        <f t="shared" si="2"/>
        <v>19.070000000000011</v>
      </c>
      <c r="C42" s="452" t="s">
        <v>246</v>
      </c>
      <c r="D42" s="453"/>
      <c r="E42" s="159" t="s">
        <v>12</v>
      </c>
      <c r="F42" s="160">
        <v>1</v>
      </c>
      <c r="G42" s="403"/>
      <c r="H42" s="400">
        <f t="shared" si="0"/>
        <v>0</v>
      </c>
      <c r="K42" s="155"/>
      <c r="L42" s="128"/>
      <c r="M42" s="163"/>
      <c r="N42" s="128"/>
      <c r="O42" s="299"/>
      <c r="T42" s="166"/>
    </row>
    <row r="43" spans="1:24" ht="17.100000000000001" customHeight="1" x14ac:dyDescent="0.2">
      <c r="B43" s="172">
        <f t="shared" si="2"/>
        <v>19.080000000000013</v>
      </c>
      <c r="C43" s="429" t="s">
        <v>279</v>
      </c>
      <c r="D43" s="430"/>
      <c r="E43" s="173"/>
      <c r="F43" s="296"/>
      <c r="G43" s="203"/>
      <c r="H43" s="400"/>
      <c r="K43" s="155"/>
      <c r="L43" s="128"/>
      <c r="T43" s="166"/>
    </row>
    <row r="44" spans="1:24" ht="17.100000000000001" customHeight="1" x14ac:dyDescent="0.2">
      <c r="B44" s="172">
        <f t="shared" si="2"/>
        <v>19.090000000000014</v>
      </c>
      <c r="C44" s="429" t="s">
        <v>279</v>
      </c>
      <c r="D44" s="430"/>
      <c r="E44" s="173"/>
      <c r="F44" s="301"/>
      <c r="G44" s="175"/>
      <c r="H44" s="400"/>
      <c r="J44" s="205"/>
      <c r="K44" s="155"/>
      <c r="L44" s="128"/>
      <c r="M44" s="163"/>
      <c r="N44" s="128"/>
      <c r="O44" s="206"/>
      <c r="T44" s="207"/>
    </row>
    <row r="45" spans="1:24" ht="17.100000000000001" customHeight="1" x14ac:dyDescent="0.2">
      <c r="B45" s="210">
        <f t="shared" si="2"/>
        <v>19.100000000000016</v>
      </c>
      <c r="C45" s="429" t="s">
        <v>279</v>
      </c>
      <c r="D45" s="430"/>
      <c r="E45" s="173"/>
      <c r="F45" s="296"/>
      <c r="G45" s="175"/>
      <c r="H45" s="400"/>
      <c r="J45" s="162"/>
      <c r="K45" s="155"/>
      <c r="L45" s="128"/>
      <c r="M45" s="163"/>
      <c r="N45" s="128"/>
      <c r="O45" s="208"/>
      <c r="T45" s="141"/>
    </row>
    <row r="46" spans="1:24" ht="17.100000000000001" customHeight="1" x14ac:dyDescent="0.2">
      <c r="A46" s="120" t="s">
        <v>60</v>
      </c>
      <c r="B46" s="153">
        <f>B35+1</f>
        <v>20</v>
      </c>
      <c r="C46" s="431" t="s">
        <v>249</v>
      </c>
      <c r="D46" s="432"/>
      <c r="E46" s="159" t="s">
        <v>12</v>
      </c>
      <c r="F46" s="189">
        <v>1</v>
      </c>
      <c r="G46" s="402"/>
      <c r="H46" s="400">
        <f t="shared" si="0"/>
        <v>0</v>
      </c>
      <c r="J46" s="128"/>
      <c r="M46" s="163"/>
      <c r="N46" s="128"/>
      <c r="T46" s="141"/>
    </row>
    <row r="47" spans="1:24" ht="17.100000000000001" customHeight="1" x14ac:dyDescent="0.2">
      <c r="A47" s="120" t="s">
        <v>61</v>
      </c>
      <c r="B47" s="153">
        <f t="shared" ref="B47:B51" si="3">B46+1</f>
        <v>21</v>
      </c>
      <c r="C47" s="431" t="s">
        <v>99</v>
      </c>
      <c r="D47" s="432"/>
      <c r="E47" s="159" t="s">
        <v>12</v>
      </c>
      <c r="F47" s="189">
        <f>IF(H100="Yes",2,0)</f>
        <v>2</v>
      </c>
      <c r="G47" s="402"/>
      <c r="H47" s="400">
        <f t="shared" si="0"/>
        <v>0</v>
      </c>
      <c r="J47" s="128"/>
      <c r="K47" s="155"/>
      <c r="L47" s="128"/>
      <c r="N47" s="128"/>
      <c r="T47" s="141"/>
    </row>
    <row r="48" spans="1:24" ht="17.100000000000001" customHeight="1" x14ac:dyDescent="0.2">
      <c r="B48" s="153">
        <f t="shared" si="3"/>
        <v>22</v>
      </c>
      <c r="C48" s="431" t="s">
        <v>148</v>
      </c>
      <c r="D48" s="432"/>
      <c r="E48" s="159" t="s">
        <v>12</v>
      </c>
      <c r="F48" s="189">
        <v>1</v>
      </c>
      <c r="G48" s="402"/>
      <c r="H48" s="400">
        <f t="shared" si="0"/>
        <v>0</v>
      </c>
      <c r="T48" s="141"/>
    </row>
    <row r="49" spans="1:24" ht="17.100000000000001" customHeight="1" x14ac:dyDescent="0.2">
      <c r="B49" s="153">
        <f t="shared" si="3"/>
        <v>23</v>
      </c>
      <c r="C49" s="431" t="s">
        <v>69</v>
      </c>
      <c r="D49" s="432"/>
      <c r="E49" s="159" t="s">
        <v>12</v>
      </c>
      <c r="F49" s="189">
        <f>IF(H100="Yes",1,0)</f>
        <v>1</v>
      </c>
      <c r="G49" s="402"/>
      <c r="H49" s="400">
        <f t="shared" si="0"/>
        <v>0</v>
      </c>
      <c r="T49" s="141"/>
    </row>
    <row r="50" spans="1:24" ht="17.100000000000001" customHeight="1" x14ac:dyDescent="0.2">
      <c r="A50" s="120" t="s">
        <v>63</v>
      </c>
      <c r="B50" s="153">
        <f t="shared" si="3"/>
        <v>24</v>
      </c>
      <c r="C50" s="431" t="s">
        <v>250</v>
      </c>
      <c r="D50" s="432"/>
      <c r="E50" s="159" t="s">
        <v>12</v>
      </c>
      <c r="F50" s="189">
        <v>2</v>
      </c>
      <c r="G50" s="402"/>
      <c r="H50" s="400">
        <f t="shared" si="0"/>
        <v>0</v>
      </c>
      <c r="N50" s="128"/>
      <c r="O50" s="211"/>
      <c r="P50" s="132"/>
      <c r="Q50" s="211"/>
      <c r="R50" s="132"/>
      <c r="S50" s="128"/>
      <c r="T50" s="141"/>
      <c r="U50" s="128"/>
    </row>
    <row r="51" spans="1:24" ht="17.100000000000001" customHeight="1" x14ac:dyDescent="0.2">
      <c r="A51" s="120" t="s">
        <v>64</v>
      </c>
      <c r="B51" s="153">
        <f t="shared" si="3"/>
        <v>25</v>
      </c>
      <c r="C51" s="431" t="s">
        <v>15</v>
      </c>
      <c r="D51" s="432"/>
      <c r="E51" s="159" t="s">
        <v>40</v>
      </c>
      <c r="F51" s="189">
        <v>1</v>
      </c>
      <c r="G51" s="402"/>
      <c r="H51" s="400">
        <f t="shared" si="0"/>
        <v>0</v>
      </c>
      <c r="N51" s="128"/>
      <c r="O51" s="211"/>
      <c r="P51" s="132"/>
      <c r="Q51" s="211"/>
      <c r="R51" s="132"/>
      <c r="S51" s="128"/>
      <c r="T51" s="141"/>
      <c r="U51" s="128"/>
    </row>
    <row r="52" spans="1:24" ht="17.100000000000001" customHeight="1" x14ac:dyDescent="0.2">
      <c r="A52" s="120" t="s">
        <v>65</v>
      </c>
      <c r="B52" s="153">
        <f>B51+1</f>
        <v>26</v>
      </c>
      <c r="C52" s="431" t="s">
        <v>174</v>
      </c>
      <c r="D52" s="432"/>
      <c r="E52" s="159" t="s">
        <v>11</v>
      </c>
      <c r="F52" s="189">
        <v>10</v>
      </c>
      <c r="G52" s="402"/>
      <c r="H52" s="400">
        <f t="shared" si="0"/>
        <v>0</v>
      </c>
      <c r="J52" s="128"/>
      <c r="K52" s="212"/>
      <c r="L52" s="213"/>
      <c r="M52" s="197"/>
      <c r="N52" s="214"/>
      <c r="P52" s="128"/>
      <c r="Q52" s="128"/>
      <c r="S52" s="128"/>
      <c r="T52" s="141"/>
      <c r="U52" s="132"/>
      <c r="V52" s="211"/>
      <c r="W52" s="132"/>
    </row>
    <row r="53" spans="1:24" ht="17.100000000000001" customHeight="1" x14ac:dyDescent="0.2">
      <c r="A53" s="120" t="s">
        <v>66</v>
      </c>
      <c r="B53" s="153">
        <f t="shared" ref="B53:B58" si="4">B52+1</f>
        <v>27</v>
      </c>
      <c r="C53" s="431" t="s">
        <v>251</v>
      </c>
      <c r="D53" s="432"/>
      <c r="E53" s="159" t="s">
        <v>12</v>
      </c>
      <c r="F53" s="189">
        <v>1</v>
      </c>
      <c r="G53" s="402"/>
      <c r="H53" s="400">
        <f t="shared" si="0"/>
        <v>0</v>
      </c>
      <c r="J53" s="128"/>
      <c r="K53" s="212"/>
      <c r="L53" s="213"/>
      <c r="N53" s="128"/>
      <c r="P53" s="128"/>
      <c r="Q53" s="128"/>
      <c r="S53" s="128"/>
      <c r="T53" s="202"/>
      <c r="U53" s="132"/>
      <c r="V53" s="211"/>
      <c r="W53" s="132"/>
      <c r="X53" s="132"/>
    </row>
    <row r="54" spans="1:24" ht="17.100000000000001" customHeight="1" x14ac:dyDescent="0.2">
      <c r="B54" s="153">
        <f t="shared" si="4"/>
        <v>28</v>
      </c>
      <c r="C54" s="429" t="s">
        <v>279</v>
      </c>
      <c r="D54" s="430"/>
      <c r="E54" s="173"/>
      <c r="F54" s="296"/>
      <c r="G54" s="203"/>
      <c r="H54" s="400"/>
      <c r="K54" s="212"/>
      <c r="L54" s="212"/>
      <c r="N54" s="128"/>
      <c r="P54" s="128"/>
      <c r="Q54" s="211"/>
      <c r="R54" s="132"/>
      <c r="S54" s="128"/>
      <c r="T54" s="141"/>
      <c r="U54" s="128"/>
      <c r="V54" s="211"/>
      <c r="W54" s="132"/>
      <c r="X54" s="132"/>
    </row>
    <row r="55" spans="1:24" ht="17.100000000000001" customHeight="1" x14ac:dyDescent="0.2">
      <c r="B55" s="153">
        <f t="shared" si="4"/>
        <v>29</v>
      </c>
      <c r="C55" s="431" t="s">
        <v>252</v>
      </c>
      <c r="D55" s="432"/>
      <c r="E55" s="159" t="s">
        <v>12</v>
      </c>
      <c r="F55" s="160">
        <v>1</v>
      </c>
      <c r="G55" s="402"/>
      <c r="H55" s="400">
        <f t="shared" si="0"/>
        <v>0</v>
      </c>
      <c r="K55" s="212"/>
      <c r="N55" s="128"/>
      <c r="P55" s="128"/>
      <c r="Q55" s="211"/>
      <c r="R55" s="132"/>
      <c r="S55" s="128"/>
      <c r="T55" s="141"/>
      <c r="U55" s="128"/>
      <c r="V55" s="132"/>
      <c r="X55" s="132"/>
    </row>
    <row r="56" spans="1:24" ht="17.100000000000001" customHeight="1" x14ac:dyDescent="0.2">
      <c r="A56" s="120" t="s">
        <v>79</v>
      </c>
      <c r="B56" s="153">
        <f t="shared" si="4"/>
        <v>30</v>
      </c>
      <c r="C56" s="446" t="s">
        <v>74</v>
      </c>
      <c r="D56" s="447"/>
      <c r="E56" s="189" t="s">
        <v>12</v>
      </c>
      <c r="F56" s="189">
        <v>1</v>
      </c>
      <c r="G56" s="402"/>
      <c r="H56" s="400">
        <f t="shared" si="0"/>
        <v>0</v>
      </c>
      <c r="K56" s="212"/>
      <c r="N56" s="128"/>
      <c r="P56" s="128"/>
      <c r="Q56" s="211"/>
      <c r="R56" s="132"/>
      <c r="S56" s="128"/>
      <c r="T56" s="216"/>
      <c r="U56" s="128"/>
      <c r="V56" s="132"/>
    </row>
    <row r="57" spans="1:24" ht="17.100000000000001" customHeight="1" x14ac:dyDescent="0.2">
      <c r="A57" s="120" t="s">
        <v>80</v>
      </c>
      <c r="B57" s="153">
        <f t="shared" si="4"/>
        <v>31</v>
      </c>
      <c r="C57" s="193" t="s">
        <v>75</v>
      </c>
      <c r="D57" s="194"/>
      <c r="E57" s="189" t="s">
        <v>12</v>
      </c>
      <c r="F57" s="189">
        <v>1</v>
      </c>
      <c r="G57" s="402"/>
      <c r="H57" s="400">
        <f t="shared" si="0"/>
        <v>0</v>
      </c>
      <c r="K57" s="212"/>
      <c r="N57" s="128"/>
      <c r="P57" s="128"/>
      <c r="Q57" s="211"/>
      <c r="R57" s="132"/>
      <c r="S57" s="128"/>
      <c r="T57" s="190"/>
      <c r="U57" s="128"/>
      <c r="V57" s="211"/>
      <c r="W57" s="132"/>
    </row>
    <row r="58" spans="1:24" ht="17.100000000000001" customHeight="1" x14ac:dyDescent="0.2">
      <c r="A58" s="120" t="s">
        <v>71</v>
      </c>
      <c r="B58" s="153">
        <f t="shared" si="4"/>
        <v>32</v>
      </c>
      <c r="C58" s="193" t="s">
        <v>253</v>
      </c>
      <c r="D58" s="194"/>
      <c r="E58" s="189" t="s">
        <v>12</v>
      </c>
      <c r="F58" s="189">
        <v>1</v>
      </c>
      <c r="G58" s="402"/>
      <c r="H58" s="400">
        <f t="shared" si="0"/>
        <v>0</v>
      </c>
      <c r="K58" s="212"/>
      <c r="N58" s="128"/>
      <c r="P58" s="128"/>
      <c r="Q58" s="211"/>
      <c r="R58" s="132"/>
      <c r="S58" s="128"/>
      <c r="T58" s="190"/>
      <c r="U58" s="128"/>
      <c r="V58" s="211"/>
      <c r="W58" s="132"/>
      <c r="X58" s="132"/>
    </row>
    <row r="59" spans="1:24" ht="17.100000000000001" customHeight="1" x14ac:dyDescent="0.2">
      <c r="B59" s="172">
        <f>B58+0.01</f>
        <v>32.01</v>
      </c>
      <c r="C59" s="193" t="s">
        <v>183</v>
      </c>
      <c r="D59" s="194"/>
      <c r="E59" s="189" t="s">
        <v>12</v>
      </c>
      <c r="F59" s="189">
        <v>1</v>
      </c>
      <c r="G59" s="402"/>
      <c r="H59" s="400">
        <f t="shared" si="0"/>
        <v>0</v>
      </c>
      <c r="K59" s="212"/>
      <c r="N59" s="128"/>
      <c r="P59" s="128"/>
      <c r="Q59" s="211"/>
      <c r="R59" s="132"/>
      <c r="S59" s="128"/>
      <c r="T59" s="190"/>
      <c r="U59" s="128"/>
      <c r="V59" s="211"/>
      <c r="W59" s="132"/>
      <c r="X59" s="132"/>
    </row>
    <row r="60" spans="1:24" ht="17.100000000000001" customHeight="1" x14ac:dyDescent="0.2">
      <c r="B60" s="172">
        <f>B59+0.01</f>
        <v>32.019999999999996</v>
      </c>
      <c r="C60" s="193" t="s">
        <v>191</v>
      </c>
      <c r="D60" s="194"/>
      <c r="E60" s="189" t="s">
        <v>12</v>
      </c>
      <c r="F60" s="189">
        <v>2</v>
      </c>
      <c r="G60" s="402"/>
      <c r="H60" s="400">
        <f t="shared" si="0"/>
        <v>0</v>
      </c>
      <c r="K60" s="212"/>
      <c r="N60" s="128"/>
      <c r="P60" s="128"/>
      <c r="Q60" s="211"/>
      <c r="R60" s="132"/>
      <c r="S60" s="128"/>
      <c r="T60" s="190"/>
      <c r="U60" s="128"/>
      <c r="V60" s="211"/>
      <c r="W60" s="132"/>
      <c r="X60" s="132"/>
    </row>
    <row r="61" spans="1:24" ht="17.100000000000001" customHeight="1" x14ac:dyDescent="0.2">
      <c r="B61" s="172">
        <f>B60+0.01</f>
        <v>32.029999999999994</v>
      </c>
      <c r="C61" s="429" t="s">
        <v>279</v>
      </c>
      <c r="D61" s="430"/>
      <c r="E61" s="218"/>
      <c r="F61" s="218"/>
      <c r="G61" s="220"/>
      <c r="H61" s="400">
        <f t="shared" si="0"/>
        <v>0</v>
      </c>
      <c r="K61" s="212"/>
      <c r="N61" s="128"/>
      <c r="P61" s="128"/>
      <c r="Q61" s="211"/>
      <c r="R61" s="132"/>
      <c r="S61" s="128"/>
      <c r="T61" s="190"/>
      <c r="U61" s="128"/>
      <c r="V61" s="211"/>
      <c r="W61" s="132"/>
      <c r="X61" s="132"/>
    </row>
    <row r="62" spans="1:24" ht="17.100000000000001" customHeight="1" x14ac:dyDescent="0.2">
      <c r="B62" s="153">
        <f>B58+1</f>
        <v>33</v>
      </c>
      <c r="C62" s="193" t="s">
        <v>192</v>
      </c>
      <c r="D62" s="194"/>
      <c r="E62" s="189" t="s">
        <v>12</v>
      </c>
      <c r="F62" s="189">
        <v>1</v>
      </c>
      <c r="G62" s="402"/>
      <c r="H62" s="400">
        <f t="shared" si="0"/>
        <v>0</v>
      </c>
      <c r="K62" s="212"/>
      <c r="N62" s="128"/>
      <c r="O62" s="138"/>
      <c r="P62" s="128"/>
      <c r="Q62" s="211"/>
      <c r="R62" s="132"/>
      <c r="S62" s="128"/>
      <c r="T62" s="190"/>
      <c r="U62" s="128"/>
      <c r="V62" s="211"/>
      <c r="W62" s="132"/>
      <c r="X62" s="132"/>
    </row>
    <row r="63" spans="1:24" ht="17.100000000000001" customHeight="1" x14ac:dyDescent="0.2">
      <c r="B63" s="153">
        <f t="shared" ref="B63:B73" si="5">B62+1</f>
        <v>34</v>
      </c>
      <c r="C63" s="446" t="s">
        <v>193</v>
      </c>
      <c r="D63" s="447"/>
      <c r="E63" s="189" t="s">
        <v>12</v>
      </c>
      <c r="F63" s="189">
        <v>1</v>
      </c>
      <c r="G63" s="402"/>
      <c r="H63" s="400">
        <f t="shared" si="0"/>
        <v>0</v>
      </c>
      <c r="N63" s="128"/>
      <c r="O63" s="138"/>
      <c r="P63" s="128"/>
      <c r="Q63" s="211"/>
      <c r="R63" s="132"/>
      <c r="S63" s="128"/>
      <c r="T63" s="190"/>
      <c r="U63" s="128"/>
      <c r="V63" s="211"/>
      <c r="W63" s="132"/>
      <c r="X63" s="132"/>
    </row>
    <row r="64" spans="1:24" ht="17.100000000000001" customHeight="1" x14ac:dyDescent="0.2">
      <c r="A64" s="120" t="s">
        <v>81</v>
      </c>
      <c r="B64" s="153">
        <f>B63+1</f>
        <v>35</v>
      </c>
      <c r="C64" s="446" t="s">
        <v>227</v>
      </c>
      <c r="D64" s="447"/>
      <c r="E64" s="177"/>
      <c r="F64" s="177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128"/>
      <c r="T64" s="141"/>
      <c r="U64" s="128"/>
      <c r="V64" s="131"/>
      <c r="W64" s="132"/>
      <c r="X64" s="221"/>
    </row>
    <row r="65" spans="1:24" ht="17.100000000000001" customHeight="1" x14ac:dyDescent="0.2">
      <c r="B65" s="225">
        <f>B64+0.01</f>
        <v>35.01</v>
      </c>
      <c r="C65" s="446" t="s">
        <v>186</v>
      </c>
      <c r="D65" s="447"/>
      <c r="E65" s="189" t="s">
        <v>11</v>
      </c>
      <c r="F65" s="189">
        <v>10</v>
      </c>
      <c r="G65" s="402"/>
      <c r="H65" s="400">
        <f t="shared" si="0"/>
        <v>0</v>
      </c>
      <c r="Q65" s="211"/>
      <c r="R65" s="132"/>
      <c r="S65" s="128"/>
      <c r="T65" s="190"/>
      <c r="U65" s="128"/>
      <c r="V65" s="131"/>
      <c r="W65" s="132"/>
      <c r="X65" s="221"/>
    </row>
    <row r="66" spans="1:24" ht="17.100000000000001" customHeight="1" x14ac:dyDescent="0.2">
      <c r="B66" s="225">
        <f>B65+0.01</f>
        <v>35.019999999999996</v>
      </c>
      <c r="C66" s="446" t="s">
        <v>187</v>
      </c>
      <c r="D66" s="447"/>
      <c r="E66" s="189" t="s">
        <v>11</v>
      </c>
      <c r="F66" s="189">
        <v>30</v>
      </c>
      <c r="G66" s="402"/>
      <c r="H66" s="400">
        <f t="shared" si="0"/>
        <v>0</v>
      </c>
      <c r="T66" s="190"/>
    </row>
    <row r="67" spans="1:24" ht="17.100000000000001" customHeight="1" x14ac:dyDescent="0.2">
      <c r="A67" s="120" t="s">
        <v>96</v>
      </c>
      <c r="B67" s="153">
        <f>B64+1</f>
        <v>36</v>
      </c>
      <c r="C67" s="429" t="s">
        <v>279</v>
      </c>
      <c r="D67" s="430"/>
      <c r="E67" s="218"/>
      <c r="F67" s="218"/>
      <c r="G67" s="203"/>
      <c r="H67" s="400"/>
      <c r="T67" s="190"/>
      <c r="V67" s="224"/>
      <c r="W67" s="132"/>
      <c r="X67" s="132"/>
    </row>
    <row r="68" spans="1:24" ht="17.100000000000001" customHeight="1" x14ac:dyDescent="0.2">
      <c r="A68" s="120" t="s">
        <v>82</v>
      </c>
      <c r="B68" s="153">
        <f t="shared" si="5"/>
        <v>37</v>
      </c>
      <c r="C68" s="193" t="s">
        <v>78</v>
      </c>
      <c r="D68" s="194"/>
      <c r="E68" s="189" t="s">
        <v>12</v>
      </c>
      <c r="F68" s="189">
        <v>1</v>
      </c>
      <c r="G68" s="402"/>
      <c r="H68" s="400">
        <f t="shared" si="0"/>
        <v>0</v>
      </c>
      <c r="T68" s="190"/>
      <c r="V68" s="131"/>
      <c r="W68" s="132"/>
      <c r="X68" s="132"/>
    </row>
    <row r="69" spans="1:24" ht="17.100000000000001" customHeight="1" x14ac:dyDescent="0.2">
      <c r="B69" s="153">
        <f>B68+1</f>
        <v>38</v>
      </c>
      <c r="C69" s="194" t="s">
        <v>175</v>
      </c>
      <c r="D69" s="194"/>
      <c r="E69" s="189" t="s">
        <v>40</v>
      </c>
      <c r="F69" s="189">
        <v>1</v>
      </c>
      <c r="G69" s="402"/>
      <c r="H69" s="400">
        <f t="shared" si="0"/>
        <v>0</v>
      </c>
      <c r="T69" s="190"/>
    </row>
    <row r="70" spans="1:24" ht="17.100000000000001" customHeight="1" x14ac:dyDescent="0.2">
      <c r="B70" s="153">
        <f t="shared" si="5"/>
        <v>39</v>
      </c>
      <c r="C70" s="429" t="s">
        <v>279</v>
      </c>
      <c r="D70" s="430"/>
      <c r="E70" s="218"/>
      <c r="F70" s="218"/>
      <c r="G70" s="203"/>
      <c r="H70" s="400"/>
      <c r="T70" s="190"/>
    </row>
    <row r="71" spans="1:24" ht="17.100000000000001" customHeight="1" thickBot="1" x14ac:dyDescent="0.25">
      <c r="B71" s="153">
        <f t="shared" si="5"/>
        <v>40</v>
      </c>
      <c r="C71" s="431" t="s">
        <v>115</v>
      </c>
      <c r="D71" s="432"/>
      <c r="E71" s="159" t="s">
        <v>14</v>
      </c>
      <c r="F71" s="189">
        <f>ROUNDUP(F14/2,0)</f>
        <v>130</v>
      </c>
      <c r="G71" s="402"/>
      <c r="H71" s="400">
        <f t="shared" si="0"/>
        <v>0</v>
      </c>
      <c r="T71" s="166"/>
    </row>
    <row r="72" spans="1:24" ht="17.100000000000001" customHeight="1" thickBot="1" x14ac:dyDescent="0.25">
      <c r="B72" s="153">
        <f>B71+1</f>
        <v>41</v>
      </c>
      <c r="C72" s="429" t="s">
        <v>279</v>
      </c>
      <c r="D72" s="430"/>
      <c r="E72" s="218"/>
      <c r="F72" s="218"/>
      <c r="G72" s="229"/>
      <c r="H72" s="154"/>
      <c r="T72" s="228"/>
    </row>
    <row r="73" spans="1:24" ht="17.100000000000001" customHeight="1" thickBot="1" x14ac:dyDescent="0.25">
      <c r="B73" s="153">
        <f t="shared" si="5"/>
        <v>42</v>
      </c>
      <c r="C73" s="429" t="s">
        <v>279</v>
      </c>
      <c r="D73" s="430"/>
      <c r="E73" s="218"/>
      <c r="F73" s="218"/>
      <c r="G73" s="203"/>
      <c r="H73" s="154"/>
      <c r="T73" s="228"/>
    </row>
    <row r="74" spans="1:24" ht="17.100000000000001" customHeight="1" thickBot="1" x14ac:dyDescent="0.25">
      <c r="B74" s="153">
        <f>B73+1</f>
        <v>43</v>
      </c>
      <c r="C74" s="429" t="s">
        <v>279</v>
      </c>
      <c r="D74" s="430"/>
      <c r="E74" s="218"/>
      <c r="F74" s="218"/>
      <c r="G74" s="203"/>
      <c r="H74" s="154"/>
      <c r="T74" s="228"/>
    </row>
    <row r="75" spans="1:24" ht="17.100000000000001" customHeight="1" thickBot="1" x14ac:dyDescent="0.25">
      <c r="B75" s="153">
        <f>B74+1</f>
        <v>44</v>
      </c>
      <c r="C75" s="429" t="s">
        <v>279</v>
      </c>
      <c r="D75" s="430"/>
      <c r="E75" s="218"/>
      <c r="F75" s="218"/>
      <c r="G75" s="203"/>
      <c r="H75" s="154"/>
      <c r="T75" s="228"/>
    </row>
    <row r="76" spans="1:24" ht="17.100000000000001" customHeight="1" thickBot="1" x14ac:dyDescent="0.25">
      <c r="B76" s="153">
        <f t="shared" ref="B76" si="6">B75+1</f>
        <v>45</v>
      </c>
      <c r="C76" s="429" t="s">
        <v>279</v>
      </c>
      <c r="D76" s="430"/>
      <c r="E76" s="218"/>
      <c r="F76" s="218"/>
      <c r="G76" s="203"/>
      <c r="H76" s="154"/>
      <c r="T76" s="228"/>
    </row>
    <row r="77" spans="1:24" ht="17.100000000000001" hidden="1" customHeight="1" thickBot="1" x14ac:dyDescent="0.25">
      <c r="B77" s="153"/>
      <c r="C77" s="303"/>
      <c r="D77" s="304"/>
      <c r="E77" s="282"/>
      <c r="F77" s="274"/>
      <c r="G77" s="305"/>
      <c r="H77" s="306"/>
      <c r="T77" s="307"/>
    </row>
    <row r="78" spans="1:24" ht="17.100000000000001" customHeight="1" thickBot="1" x14ac:dyDescent="0.3">
      <c r="B78" s="308"/>
      <c r="C78" s="309" t="s">
        <v>293</v>
      </c>
      <c r="D78" s="310"/>
      <c r="E78" s="311"/>
      <c r="F78" s="312"/>
      <c r="G78" s="313"/>
      <c r="H78" s="314"/>
      <c r="K78" s="253" t="s">
        <v>86</v>
      </c>
      <c r="L78" s="315">
        <v>100</v>
      </c>
      <c r="M78" s="212" t="s">
        <v>104</v>
      </c>
      <c r="N78" s="316">
        <v>15</v>
      </c>
      <c r="O78" s="148"/>
      <c r="P78" s="148"/>
      <c r="T78" s="317"/>
    </row>
    <row r="79" spans="1:24" ht="17.100000000000001" customHeight="1" x14ac:dyDescent="0.25">
      <c r="B79" s="236">
        <f>MAX(B14:B78)+1</f>
        <v>46</v>
      </c>
      <c r="C79" s="438" t="s">
        <v>276</v>
      </c>
      <c r="D79" s="439"/>
      <c r="E79" s="239"/>
      <c r="F79" s="318"/>
      <c r="G79" s="241"/>
      <c r="H79" s="242"/>
      <c r="K79" s="148"/>
      <c r="L79" s="148"/>
      <c r="M79" s="148"/>
      <c r="N79" s="258" t="s">
        <v>87</v>
      </c>
      <c r="O79" s="258" t="s">
        <v>88</v>
      </c>
      <c r="P79" s="259"/>
    </row>
    <row r="80" spans="1:24" ht="26.25" customHeight="1" thickBot="1" x14ac:dyDescent="0.3">
      <c r="B80" s="243">
        <f>B79+1</f>
        <v>47</v>
      </c>
      <c r="C80" s="436" t="s">
        <v>277</v>
      </c>
      <c r="D80" s="437"/>
      <c r="E80" s="189"/>
      <c r="F80" s="244">
        <v>0.1</v>
      </c>
      <c r="G80" s="245"/>
      <c r="H80" s="246"/>
      <c r="K80" s="148"/>
      <c r="L80" s="258" t="s">
        <v>91</v>
      </c>
      <c r="M80" s="258" t="s">
        <v>92</v>
      </c>
      <c r="N80" s="258" t="s">
        <v>93</v>
      </c>
      <c r="O80" s="258" t="s">
        <v>93</v>
      </c>
      <c r="P80" s="148"/>
    </row>
    <row r="81" spans="2:17" ht="17.100000000000001" customHeight="1" thickBot="1" x14ac:dyDescent="0.3">
      <c r="B81" s="319"/>
      <c r="C81" s="309" t="s">
        <v>294</v>
      </c>
      <c r="D81" s="310"/>
      <c r="E81" s="312"/>
      <c r="F81" s="312"/>
      <c r="G81" s="313"/>
      <c r="H81" s="314"/>
      <c r="I81" s="233">
        <v>0.1</v>
      </c>
      <c r="K81" s="148"/>
      <c r="L81" s="128">
        <f>VLOOKUP(J15,L90:N94,2)</f>
        <v>3.89</v>
      </c>
      <c r="M81" s="320">
        <f>L78</f>
        <v>100</v>
      </c>
      <c r="N81" s="264">
        <f>(M81/448.83)/((L81/12)^2*3.14/4)</f>
        <v>2.7009202130938954</v>
      </c>
      <c r="O81" s="264">
        <f>((M81/448.83)/((L81/12)^2*3.14/4))*1.5</f>
        <v>4.0513803196408436</v>
      </c>
      <c r="P81" s="148"/>
    </row>
    <row r="82" spans="2:17" ht="12.75" hidden="1" customHeight="1" x14ac:dyDescent="0.25">
      <c r="B82" s="321"/>
      <c r="C82" s="120" t="s">
        <v>110</v>
      </c>
      <c r="H82" s="248"/>
      <c r="I82" s="211"/>
      <c r="M82" s="148"/>
      <c r="N82" s="265" t="str">
        <f xml:space="preserve"> IF(N81&gt;=8,"Upsize","Keep Size")</f>
        <v>Keep Size</v>
      </c>
      <c r="O82" s="148"/>
      <c r="P82" s="148"/>
    </row>
    <row r="83" spans="2:17" ht="12.75" hidden="1" customHeight="1" x14ac:dyDescent="0.2">
      <c r="B83" s="322"/>
      <c r="H83" s="248"/>
    </row>
    <row r="84" spans="2:17" ht="15.75" hidden="1" x14ac:dyDescent="0.25">
      <c r="B84" s="249" t="s">
        <v>8</v>
      </c>
      <c r="C84" s="120" t="s">
        <v>34</v>
      </c>
      <c r="H84" s="248"/>
      <c r="K84" s="148"/>
      <c r="L84" s="148"/>
    </row>
    <row r="85" spans="2:17" ht="15.75" hidden="1" customHeight="1" thickBot="1" x14ac:dyDescent="0.25">
      <c r="B85" s="250"/>
      <c r="C85" s="434" t="s">
        <v>220</v>
      </c>
      <c r="D85" s="434"/>
      <c r="E85" s="434"/>
      <c r="F85" s="434"/>
      <c r="G85" s="434"/>
      <c r="H85" s="435"/>
    </row>
    <row r="86" spans="2:17" hidden="1" x14ac:dyDescent="0.2">
      <c r="B86" s="120"/>
      <c r="L86" s="120" t="s">
        <v>120</v>
      </c>
    </row>
    <row r="87" spans="2:17" hidden="1" x14ac:dyDescent="0.2">
      <c r="B87" s="323"/>
      <c r="C87" s="252" t="s">
        <v>119</v>
      </c>
      <c r="E87" s="253" t="s">
        <v>18</v>
      </c>
      <c r="F87" s="261">
        <v>9.1999999999999993</v>
      </c>
      <c r="G87" s="132" t="s">
        <v>19</v>
      </c>
      <c r="H87" s="132" t="s">
        <v>20</v>
      </c>
      <c r="L87" s="120" t="s">
        <v>94</v>
      </c>
      <c r="M87" s="120" t="s">
        <v>89</v>
      </c>
      <c r="N87" s="120" t="s">
        <v>90</v>
      </c>
      <c r="O87" s="120" t="s">
        <v>95</v>
      </c>
    </row>
    <row r="88" spans="2:17" ht="15.75" hidden="1" x14ac:dyDescent="0.25">
      <c r="E88" s="253" t="s">
        <v>21</v>
      </c>
      <c r="F88" s="324">
        <v>-9.5</v>
      </c>
      <c r="G88" s="132" t="s">
        <v>19</v>
      </c>
      <c r="H88" s="261">
        <f>(F87-F88)+F95</f>
        <v>18.7</v>
      </c>
      <c r="L88" s="148"/>
      <c r="M88" s="148"/>
    </row>
    <row r="89" spans="2:17" hidden="1" x14ac:dyDescent="0.2">
      <c r="B89" s="252"/>
      <c r="C89" s="252"/>
      <c r="E89" s="253" t="s">
        <v>22</v>
      </c>
      <c r="F89" s="131">
        <v>4</v>
      </c>
      <c r="G89" s="120" t="s">
        <v>173</v>
      </c>
      <c r="H89" s="263"/>
      <c r="L89" s="128">
        <v>2</v>
      </c>
      <c r="M89" s="258"/>
      <c r="N89" s="258"/>
      <c r="O89" s="269">
        <v>2.0470000000000002</v>
      </c>
    </row>
    <row r="90" spans="2:17" hidden="1" x14ac:dyDescent="0.2">
      <c r="B90" s="253"/>
      <c r="C90" s="252"/>
      <c r="E90" s="253" t="s">
        <v>24</v>
      </c>
      <c r="F90" s="131">
        <v>6</v>
      </c>
      <c r="G90" s="120" t="s">
        <v>23</v>
      </c>
      <c r="H90" s="120" t="s">
        <v>41</v>
      </c>
      <c r="L90" s="128">
        <v>4</v>
      </c>
      <c r="M90" s="269">
        <v>3.89</v>
      </c>
      <c r="N90" s="269">
        <v>4.2699999999999996</v>
      </c>
    </row>
    <row r="91" spans="2:17" hidden="1" x14ac:dyDescent="0.2">
      <c r="B91" s="252"/>
      <c r="C91" s="252"/>
      <c r="E91" s="253" t="s">
        <v>25</v>
      </c>
      <c r="F91" s="131">
        <v>4</v>
      </c>
      <c r="G91" s="132" t="s">
        <v>23</v>
      </c>
      <c r="H91" s="263">
        <v>2</v>
      </c>
      <c r="L91" s="128">
        <v>6</v>
      </c>
      <c r="M91" s="269">
        <v>5.59</v>
      </c>
      <c r="N91" s="269">
        <v>6.13</v>
      </c>
    </row>
    <row r="92" spans="2:17" hidden="1" x14ac:dyDescent="0.2">
      <c r="B92" s="252"/>
      <c r="C92" s="252"/>
      <c r="E92" s="253" t="s">
        <v>26</v>
      </c>
      <c r="F92" s="128">
        <f>ROUNDUP(F89^2*3.14/4,0)</f>
        <v>13</v>
      </c>
      <c r="G92" s="132" t="s">
        <v>27</v>
      </c>
      <c r="L92" s="128">
        <v>8</v>
      </c>
      <c r="M92" s="269">
        <v>7.34</v>
      </c>
      <c r="N92" s="269">
        <v>8.0399999999999991</v>
      </c>
    </row>
    <row r="93" spans="2:17" hidden="1" x14ac:dyDescent="0.2">
      <c r="B93" s="252"/>
      <c r="C93" s="252"/>
      <c r="E93" s="253" t="s">
        <v>28</v>
      </c>
      <c r="F93" s="128">
        <f>ROUNDUP(2*3.14*(F89/2)*((F89/2)+((F87-F88)+F95)),0)</f>
        <v>260</v>
      </c>
      <c r="G93" s="132" t="s">
        <v>27</v>
      </c>
      <c r="H93" s="267" t="s">
        <v>42</v>
      </c>
      <c r="L93" s="128">
        <v>10</v>
      </c>
      <c r="M93" s="269">
        <v>8.9600000000000009</v>
      </c>
      <c r="N93" s="128"/>
      <c r="Q93" s="120" t="s">
        <v>43</v>
      </c>
    </row>
    <row r="94" spans="2:17" hidden="1" x14ac:dyDescent="0.2">
      <c r="B94" s="252"/>
      <c r="E94" s="253" t="s">
        <v>29</v>
      </c>
      <c r="F94" s="128">
        <f>F93-F92*2</f>
        <v>234</v>
      </c>
      <c r="G94" s="132" t="s">
        <v>27</v>
      </c>
      <c r="H94" s="263" t="s">
        <v>44</v>
      </c>
      <c r="L94" s="128">
        <v>12</v>
      </c>
      <c r="M94" s="269">
        <v>10.66</v>
      </c>
      <c r="N94" s="128"/>
      <c r="Q94" s="120" t="s">
        <v>44</v>
      </c>
    </row>
    <row r="95" spans="2:17" hidden="1" x14ac:dyDescent="0.2">
      <c r="B95" s="252"/>
      <c r="E95" s="253" t="s">
        <v>282</v>
      </c>
      <c r="F95" s="261">
        <v>0</v>
      </c>
      <c r="G95" s="132" t="s">
        <v>23</v>
      </c>
    </row>
    <row r="96" spans="2:17" hidden="1" x14ac:dyDescent="0.2">
      <c r="B96" s="120"/>
      <c r="E96" s="253" t="s">
        <v>45</v>
      </c>
      <c r="F96" s="261">
        <v>0</v>
      </c>
      <c r="G96" s="132" t="s">
        <v>23</v>
      </c>
      <c r="H96" s="132" t="s">
        <v>68</v>
      </c>
    </row>
    <row r="97" spans="2:14" hidden="1" x14ac:dyDescent="0.2">
      <c r="E97" s="253" t="s">
        <v>46</v>
      </c>
      <c r="F97" s="261">
        <v>0</v>
      </c>
      <c r="G97" s="132" t="s">
        <v>23</v>
      </c>
      <c r="H97" s="263" t="s">
        <v>43</v>
      </c>
    </row>
    <row r="98" spans="2:14" hidden="1" x14ac:dyDescent="0.2">
      <c r="B98" s="120"/>
      <c r="E98" s="253" t="s">
        <v>149</v>
      </c>
      <c r="F98" s="131">
        <f>ROUNDUP((((1*1.5)*(3.14*F89))+((0.67)*(3.14/4*(F89^2))))/27,0)</f>
        <v>2</v>
      </c>
      <c r="G98" s="132" t="s">
        <v>150</v>
      </c>
    </row>
    <row r="99" spans="2:14" hidden="1" x14ac:dyDescent="0.2">
      <c r="H99" s="132" t="s">
        <v>70</v>
      </c>
    </row>
    <row r="100" spans="2:14" hidden="1" x14ac:dyDescent="0.2">
      <c r="H100" s="263" t="s">
        <v>43</v>
      </c>
    </row>
    <row r="101" spans="2:14" hidden="1" x14ac:dyDescent="0.2"/>
    <row r="102" spans="2:14" hidden="1" x14ac:dyDescent="0.2">
      <c r="H102" s="132" t="s">
        <v>85</v>
      </c>
    </row>
    <row r="103" spans="2:14" hidden="1" x14ac:dyDescent="0.2">
      <c r="H103" s="263" t="s">
        <v>43</v>
      </c>
      <c r="J103" s="128"/>
    </row>
    <row r="104" spans="2:14" hidden="1" x14ac:dyDescent="0.2">
      <c r="J104" s="128"/>
      <c r="M104" s="325"/>
      <c r="N104" s="268"/>
    </row>
    <row r="105" spans="2:14" hidden="1" x14ac:dyDescent="0.2">
      <c r="J105" s="268"/>
      <c r="M105" s="325"/>
      <c r="N105" s="268"/>
    </row>
    <row r="106" spans="2:14" hidden="1" x14ac:dyDescent="0.2">
      <c r="J106" s="268"/>
      <c r="K106" s="325"/>
      <c r="L106" s="325"/>
      <c r="M106" s="325"/>
      <c r="N106" s="268"/>
    </row>
    <row r="107" spans="2:14" hidden="1" x14ac:dyDescent="0.2">
      <c r="J107" s="268"/>
      <c r="K107" s="325"/>
      <c r="L107" s="325"/>
      <c r="M107" s="325"/>
      <c r="N107" s="268"/>
    </row>
    <row r="108" spans="2:14" ht="12.75" hidden="1" customHeight="1" x14ac:dyDescent="0.2">
      <c r="J108" s="268"/>
      <c r="K108" s="325"/>
      <c r="L108" s="325"/>
    </row>
    <row r="109" spans="2:14" ht="12.75" hidden="1" customHeight="1" x14ac:dyDescent="0.2">
      <c r="J109" s="128"/>
      <c r="K109" s="325"/>
      <c r="L109" s="325"/>
    </row>
    <row r="110" spans="2:14" ht="12.95" hidden="1" customHeight="1" x14ac:dyDescent="0.2">
      <c r="B110" s="128">
        <v>1000</v>
      </c>
      <c r="C110" s="232" t="s">
        <v>127</v>
      </c>
      <c r="D110" s="158"/>
      <c r="E110" s="274" t="s">
        <v>12</v>
      </c>
      <c r="F110" s="274"/>
      <c r="G110" s="276"/>
      <c r="H110" s="277">
        <f>SUM(J110:M110)</f>
        <v>0</v>
      </c>
      <c r="I110" s="132"/>
      <c r="J110" s="128"/>
      <c r="M110" s="271"/>
      <c r="N110" s="271"/>
    </row>
    <row r="111" spans="2:14" ht="12.95" hidden="1" customHeight="1" x14ac:dyDescent="0.2">
      <c r="C111" s="232" t="s">
        <v>128</v>
      </c>
      <c r="D111" s="231"/>
      <c r="E111" s="274" t="s">
        <v>40</v>
      </c>
      <c r="F111" s="274"/>
      <c r="G111" s="276"/>
      <c r="H111" s="277">
        <f>SUM(J111:M111)</f>
        <v>0</v>
      </c>
      <c r="I111" s="132"/>
      <c r="J111" s="270"/>
      <c r="M111" s="271"/>
      <c r="N111" s="271"/>
    </row>
    <row r="112" spans="2:14" ht="12.95" hidden="1" customHeight="1" x14ac:dyDescent="0.2">
      <c r="B112" s="153">
        <f>B110+1</f>
        <v>1001</v>
      </c>
      <c r="C112" s="232" t="s">
        <v>129</v>
      </c>
      <c r="D112" s="231"/>
      <c r="E112" s="274" t="s">
        <v>40</v>
      </c>
      <c r="F112" s="274"/>
      <c r="G112" s="276"/>
      <c r="H112" s="277">
        <f>SUM(J112:M112)</f>
        <v>0</v>
      </c>
      <c r="I112" s="132"/>
      <c r="J112" s="270"/>
      <c r="K112" s="271"/>
      <c r="L112" s="270"/>
      <c r="M112" s="271"/>
      <c r="N112" s="271"/>
    </row>
    <row r="113" spans="2:24" ht="12.95" hidden="1" customHeight="1" x14ac:dyDescent="0.2">
      <c r="B113" s="153">
        <f>B112+1</f>
        <v>1002</v>
      </c>
      <c r="C113" s="230" t="s">
        <v>130</v>
      </c>
      <c r="D113" s="278"/>
      <c r="E113" s="189" t="s">
        <v>40</v>
      </c>
      <c r="F113" s="189"/>
      <c r="G113" s="276"/>
      <c r="H113" s="277">
        <f>SUM(J113:M113)</f>
        <v>0</v>
      </c>
      <c r="I113" s="132"/>
      <c r="J113" s="270"/>
      <c r="K113" s="271"/>
      <c r="L113" s="270"/>
      <c r="M113" s="253"/>
      <c r="N113" s="271"/>
      <c r="O113" s="138"/>
      <c r="P113" s="272"/>
    </row>
    <row r="114" spans="2:24" ht="12.75" hidden="1" customHeight="1" x14ac:dyDescent="0.2">
      <c r="B114" s="153">
        <f>B113+1</f>
        <v>1003</v>
      </c>
      <c r="I114" s="132"/>
      <c r="J114" s="253"/>
      <c r="K114" s="271"/>
      <c r="L114" s="270"/>
      <c r="M114" s="253"/>
      <c r="N114" s="271"/>
      <c r="O114" s="138"/>
      <c r="P114" s="272"/>
    </row>
    <row r="115" spans="2:24" ht="12.75" hidden="1" customHeight="1" x14ac:dyDescent="0.2">
      <c r="B115" s="153">
        <f>B114+1</f>
        <v>1004</v>
      </c>
      <c r="I115" s="132"/>
      <c r="J115" s="253"/>
      <c r="K115" s="253"/>
      <c r="L115" s="253"/>
      <c r="M115" s="253"/>
      <c r="N115" s="271"/>
      <c r="O115" s="138"/>
      <c r="P115" s="272"/>
      <c r="Q115" s="138"/>
      <c r="R115" s="140"/>
      <c r="S115" s="138"/>
      <c r="T115" s="138"/>
      <c r="U115" s="273"/>
    </row>
    <row r="116" spans="2:24" ht="12.95" hidden="1" customHeight="1" x14ac:dyDescent="0.2">
      <c r="C116" s="232" t="s">
        <v>131</v>
      </c>
      <c r="D116" s="158"/>
      <c r="E116" s="279" t="s">
        <v>12</v>
      </c>
      <c r="F116" s="189"/>
      <c r="G116" s="280"/>
      <c r="H116" s="277">
        <f t="shared" ref="H116:H123" si="7">SUM(J116:N116)</f>
        <v>0</v>
      </c>
      <c r="I116" s="132"/>
      <c r="J116" s="253"/>
      <c r="K116" s="253"/>
      <c r="L116" s="253"/>
      <c r="M116" s="253"/>
      <c r="N116" s="271"/>
      <c r="O116" s="138"/>
      <c r="P116" s="272"/>
      <c r="Q116" s="138"/>
      <c r="R116" s="140"/>
      <c r="S116" s="138"/>
      <c r="T116" s="138"/>
      <c r="U116" s="273"/>
    </row>
    <row r="117" spans="2:24" ht="12.95" hidden="1" customHeight="1" x14ac:dyDescent="0.2">
      <c r="C117" s="232" t="s">
        <v>132</v>
      </c>
      <c r="D117" s="281"/>
      <c r="E117" s="279" t="s">
        <v>117</v>
      </c>
      <c r="F117" s="189"/>
      <c r="G117" s="280"/>
      <c r="H117" s="277">
        <f t="shared" si="7"/>
        <v>0</v>
      </c>
      <c r="I117" s="132"/>
      <c r="J117" s="253"/>
      <c r="K117" s="253"/>
      <c r="L117" s="253"/>
      <c r="M117" s="253"/>
      <c r="N117" s="271"/>
      <c r="O117" s="138"/>
      <c r="P117" s="272"/>
      <c r="Q117" s="138"/>
      <c r="R117" s="140"/>
      <c r="S117" s="138"/>
      <c r="T117" s="138"/>
      <c r="U117" s="273"/>
    </row>
    <row r="118" spans="2:24" ht="12.95" hidden="1" customHeight="1" x14ac:dyDescent="0.2">
      <c r="B118" s="153">
        <f>B115+1</f>
        <v>1005</v>
      </c>
      <c r="C118" s="232" t="s">
        <v>133</v>
      </c>
      <c r="D118" s="281"/>
      <c r="E118" s="279" t="s">
        <v>40</v>
      </c>
      <c r="F118" s="189"/>
      <c r="G118" s="280"/>
      <c r="H118" s="277">
        <f t="shared" si="7"/>
        <v>0</v>
      </c>
      <c r="I118" s="132"/>
      <c r="J118" s="253"/>
      <c r="K118" s="253"/>
      <c r="L118" s="253"/>
      <c r="M118" s="253"/>
      <c r="N118" s="271"/>
      <c r="O118" s="138"/>
      <c r="P118" s="272"/>
      <c r="Q118" s="138"/>
      <c r="R118" s="140"/>
      <c r="S118" s="138"/>
      <c r="T118" s="138"/>
      <c r="U118" s="273"/>
      <c r="V118" s="138"/>
      <c r="W118" s="138"/>
    </row>
    <row r="119" spans="2:24" ht="12.95" hidden="1" customHeight="1" x14ac:dyDescent="0.2">
      <c r="B119" s="153">
        <f t="shared" ref="B119:B126" si="8">B118+1</f>
        <v>1006</v>
      </c>
      <c r="C119" s="157" t="s">
        <v>130</v>
      </c>
      <c r="D119" s="140"/>
      <c r="E119" s="282" t="s">
        <v>40</v>
      </c>
      <c r="F119" s="189"/>
      <c r="G119" s="283"/>
      <c r="H119" s="277">
        <f t="shared" si="7"/>
        <v>0</v>
      </c>
      <c r="I119" s="132"/>
      <c r="J119" s="253"/>
      <c r="K119" s="253"/>
      <c r="L119" s="253"/>
      <c r="M119" s="253"/>
      <c r="N119" s="271"/>
      <c r="O119" s="138"/>
      <c r="P119" s="272"/>
      <c r="Q119" s="138"/>
      <c r="R119" s="140"/>
      <c r="S119" s="138"/>
      <c r="T119" s="138"/>
      <c r="U119" s="273"/>
      <c r="V119" s="138"/>
      <c r="W119" s="138"/>
      <c r="X119" s="138"/>
    </row>
    <row r="120" spans="2:24" ht="12.95" hidden="1" customHeight="1" x14ac:dyDescent="0.2">
      <c r="B120" s="153">
        <f t="shared" si="8"/>
        <v>1007</v>
      </c>
      <c r="C120" s="157" t="s">
        <v>134</v>
      </c>
      <c r="D120" s="158"/>
      <c r="E120" s="159" t="s">
        <v>72</v>
      </c>
      <c r="F120" s="189"/>
      <c r="G120" s="283"/>
      <c r="H120" s="277">
        <f t="shared" si="7"/>
        <v>0</v>
      </c>
      <c r="I120" s="132"/>
      <c r="J120" s="253"/>
      <c r="K120" s="253"/>
      <c r="L120" s="253"/>
      <c r="M120" s="253"/>
      <c r="N120" s="271"/>
      <c r="O120" s="138"/>
      <c r="P120" s="272"/>
      <c r="Q120" s="138"/>
      <c r="R120" s="140"/>
      <c r="S120" s="138"/>
      <c r="T120" s="138"/>
      <c r="U120" s="273"/>
      <c r="V120" s="138"/>
      <c r="W120" s="138"/>
      <c r="X120" s="138"/>
    </row>
    <row r="121" spans="2:24" ht="12.95" hidden="1" customHeight="1" x14ac:dyDescent="0.2">
      <c r="B121" s="153">
        <f t="shared" si="8"/>
        <v>1008</v>
      </c>
      <c r="C121" s="157" t="s">
        <v>135</v>
      </c>
      <c r="D121" s="158"/>
      <c r="E121" s="282" t="s">
        <v>40</v>
      </c>
      <c r="F121" s="189"/>
      <c r="G121" s="283"/>
      <c r="H121" s="277">
        <f t="shared" si="7"/>
        <v>0</v>
      </c>
      <c r="J121" s="253"/>
      <c r="K121" s="253"/>
      <c r="L121" s="253"/>
      <c r="M121" s="253"/>
      <c r="N121" s="271"/>
      <c r="O121" s="138"/>
      <c r="P121" s="272"/>
      <c r="Q121" s="138"/>
      <c r="R121" s="140"/>
      <c r="S121" s="138"/>
      <c r="T121" s="138"/>
      <c r="U121" s="273"/>
      <c r="V121" s="138"/>
      <c r="W121" s="138"/>
      <c r="X121" s="138"/>
    </row>
    <row r="122" spans="2:24" ht="12.95" hidden="1" customHeight="1" x14ac:dyDescent="0.2">
      <c r="B122" s="153">
        <f t="shared" si="8"/>
        <v>1009</v>
      </c>
      <c r="C122" s="157" t="s">
        <v>136</v>
      </c>
      <c r="D122" s="158"/>
      <c r="E122" s="282" t="s">
        <v>11</v>
      </c>
      <c r="F122" s="189"/>
      <c r="G122" s="283"/>
      <c r="H122" s="277">
        <f t="shared" si="7"/>
        <v>0</v>
      </c>
      <c r="J122" s="253"/>
      <c r="K122" s="253"/>
      <c r="L122" s="253"/>
      <c r="M122" s="253"/>
      <c r="N122" s="271"/>
      <c r="O122" s="138"/>
      <c r="P122" s="272"/>
      <c r="Q122" s="138"/>
      <c r="R122" s="140"/>
      <c r="S122" s="138"/>
      <c r="T122" s="138"/>
      <c r="U122" s="273"/>
      <c r="V122" s="138"/>
      <c r="W122" s="138"/>
      <c r="X122" s="138"/>
    </row>
    <row r="123" spans="2:24" ht="12.95" hidden="1" customHeight="1" x14ac:dyDescent="0.2">
      <c r="B123" s="153">
        <f t="shared" si="8"/>
        <v>1010</v>
      </c>
      <c r="C123" s="157" t="s">
        <v>137</v>
      </c>
      <c r="D123" s="158"/>
      <c r="E123" s="282" t="s">
        <v>11</v>
      </c>
      <c r="F123" s="189"/>
      <c r="G123" s="283"/>
      <c r="H123" s="277">
        <f t="shared" si="7"/>
        <v>0</v>
      </c>
      <c r="J123" s="253"/>
      <c r="K123" s="253"/>
      <c r="L123" s="253"/>
      <c r="M123" s="253"/>
      <c r="N123" s="271"/>
      <c r="O123" s="138"/>
      <c r="P123" s="272"/>
      <c r="Q123" s="138"/>
      <c r="R123" s="140"/>
      <c r="S123" s="138"/>
      <c r="T123" s="138"/>
      <c r="U123" s="273"/>
      <c r="V123" s="138"/>
      <c r="W123" s="138"/>
      <c r="X123" s="138"/>
    </row>
    <row r="124" spans="2:24" ht="12.95" hidden="1" customHeight="1" x14ac:dyDescent="0.2">
      <c r="B124" s="153">
        <f t="shared" si="8"/>
        <v>1011</v>
      </c>
      <c r="C124" s="157" t="s">
        <v>39</v>
      </c>
      <c r="D124" s="158"/>
      <c r="E124" s="284"/>
      <c r="F124" s="326"/>
      <c r="G124" s="286"/>
      <c r="H124" s="287"/>
      <c r="J124" s="253"/>
      <c r="K124" s="253"/>
      <c r="L124" s="253"/>
      <c r="M124" s="253"/>
      <c r="N124" s="271"/>
      <c r="O124" s="138"/>
      <c r="P124" s="272"/>
      <c r="Q124" s="138"/>
      <c r="R124" s="140"/>
      <c r="S124" s="138"/>
      <c r="T124" s="138"/>
      <c r="U124" s="273"/>
      <c r="V124" s="138"/>
      <c r="W124" s="138"/>
      <c r="X124" s="138"/>
    </row>
    <row r="125" spans="2:24" ht="12.95" hidden="1" customHeight="1" x14ac:dyDescent="0.2">
      <c r="B125" s="153">
        <f t="shared" si="8"/>
        <v>1012</v>
      </c>
      <c r="C125" s="157" t="s">
        <v>138</v>
      </c>
      <c r="D125" s="158"/>
      <c r="E125" s="282" t="s">
        <v>12</v>
      </c>
      <c r="F125" s="189"/>
      <c r="G125" s="283"/>
      <c r="H125" s="277">
        <f t="shared" ref="H125:H136" si="9">SUM(J125:N125)</f>
        <v>0</v>
      </c>
      <c r="J125" s="253"/>
      <c r="K125" s="253"/>
      <c r="L125" s="253"/>
      <c r="M125" s="253"/>
      <c r="N125" s="271"/>
      <c r="O125" s="138"/>
      <c r="P125" s="272"/>
      <c r="Q125" s="138"/>
      <c r="R125" s="140"/>
      <c r="S125" s="138"/>
      <c r="T125" s="138"/>
      <c r="U125" s="273"/>
      <c r="V125" s="138"/>
      <c r="W125" s="138"/>
      <c r="X125" s="138"/>
    </row>
    <row r="126" spans="2:24" ht="12.95" hidden="1" customHeight="1" x14ac:dyDescent="0.2">
      <c r="B126" s="153">
        <f t="shared" si="8"/>
        <v>1013</v>
      </c>
      <c r="C126" s="157" t="s">
        <v>139</v>
      </c>
      <c r="D126" s="158"/>
      <c r="E126" s="282" t="s">
        <v>12</v>
      </c>
      <c r="F126" s="189"/>
      <c r="G126" s="283"/>
      <c r="H126" s="277">
        <f t="shared" si="9"/>
        <v>0</v>
      </c>
      <c r="J126" s="253"/>
      <c r="K126" s="253"/>
      <c r="L126" s="253"/>
      <c r="M126" s="253"/>
      <c r="N126" s="271"/>
      <c r="O126" s="138"/>
      <c r="P126" s="272"/>
      <c r="Q126" s="138"/>
      <c r="R126" s="140"/>
      <c r="S126" s="138"/>
      <c r="T126" s="138"/>
      <c r="U126" s="273"/>
      <c r="V126" s="138"/>
      <c r="W126" s="138"/>
      <c r="X126" s="138"/>
    </row>
    <row r="127" spans="2:24" ht="12.95" hidden="1" customHeight="1" x14ac:dyDescent="0.2">
      <c r="B127" s="172">
        <f t="shared" ref="B127:B134" si="10">B126+0.1</f>
        <v>1013.1</v>
      </c>
      <c r="C127" s="157" t="s">
        <v>140</v>
      </c>
      <c r="D127" s="158"/>
      <c r="E127" s="282" t="s">
        <v>12</v>
      </c>
      <c r="F127" s="189"/>
      <c r="G127" s="283"/>
      <c r="H127" s="277">
        <f t="shared" si="9"/>
        <v>0</v>
      </c>
      <c r="J127" s="253"/>
      <c r="K127" s="253"/>
      <c r="L127" s="253"/>
      <c r="M127" s="253"/>
      <c r="N127" s="271"/>
      <c r="O127" s="138"/>
      <c r="P127" s="272"/>
      <c r="Q127" s="138"/>
      <c r="R127" s="140"/>
      <c r="S127" s="138"/>
      <c r="T127" s="138"/>
      <c r="U127" s="273"/>
      <c r="V127" s="138"/>
      <c r="W127" s="138"/>
      <c r="X127" s="138"/>
    </row>
    <row r="128" spans="2:24" ht="12.95" hidden="1" customHeight="1" x14ac:dyDescent="0.2">
      <c r="B128" s="172">
        <f t="shared" si="10"/>
        <v>1013.2</v>
      </c>
      <c r="C128" s="157" t="s">
        <v>116</v>
      </c>
      <c r="D128" s="158"/>
      <c r="E128" s="282" t="s">
        <v>12</v>
      </c>
      <c r="F128" s="189"/>
      <c r="G128" s="283"/>
      <c r="H128" s="277">
        <f t="shared" si="9"/>
        <v>0</v>
      </c>
      <c r="J128" s="253"/>
      <c r="K128" s="253"/>
      <c r="L128" s="253"/>
      <c r="M128" s="253"/>
      <c r="N128" s="271"/>
      <c r="O128" s="138"/>
      <c r="P128" s="272"/>
      <c r="Q128" s="138"/>
      <c r="R128" s="140"/>
      <c r="S128" s="138"/>
      <c r="T128" s="138"/>
      <c r="U128" s="273"/>
      <c r="V128" s="138"/>
      <c r="W128" s="138"/>
      <c r="X128" s="138"/>
    </row>
    <row r="129" spans="2:24" ht="12.95" hidden="1" customHeight="1" x14ac:dyDescent="0.2">
      <c r="B129" s="172">
        <f t="shared" si="10"/>
        <v>1013.3000000000001</v>
      </c>
      <c r="C129" s="157" t="s">
        <v>141</v>
      </c>
      <c r="D129" s="158"/>
      <c r="E129" s="282" t="s">
        <v>12</v>
      </c>
      <c r="F129" s="189"/>
      <c r="G129" s="283"/>
      <c r="H129" s="277">
        <f t="shared" si="9"/>
        <v>0</v>
      </c>
      <c r="J129" s="253"/>
      <c r="K129" s="253"/>
      <c r="L129" s="253"/>
      <c r="M129" s="253"/>
      <c r="N129" s="271"/>
      <c r="P129" s="155"/>
      <c r="Q129" s="138"/>
      <c r="R129" s="140"/>
      <c r="S129" s="138"/>
      <c r="T129" s="138"/>
      <c r="U129" s="273"/>
      <c r="V129" s="138"/>
      <c r="W129" s="138"/>
      <c r="X129" s="138"/>
    </row>
    <row r="130" spans="2:24" ht="12.95" hidden="1" customHeight="1" x14ac:dyDescent="0.2">
      <c r="B130" s="172">
        <f t="shared" si="10"/>
        <v>1013.4000000000001</v>
      </c>
      <c r="C130" s="157" t="s">
        <v>142</v>
      </c>
      <c r="D130" s="158"/>
      <c r="E130" s="282" t="s">
        <v>12</v>
      </c>
      <c r="F130" s="189"/>
      <c r="G130" s="283"/>
      <c r="H130" s="277">
        <f t="shared" si="9"/>
        <v>0</v>
      </c>
      <c r="J130" s="253"/>
      <c r="K130" s="253"/>
      <c r="L130" s="253"/>
      <c r="M130" s="253"/>
      <c r="N130" s="271"/>
      <c r="P130" s="155"/>
      <c r="Q130" s="138"/>
      <c r="R130" s="140"/>
      <c r="S130" s="138"/>
      <c r="T130" s="138"/>
      <c r="U130" s="273"/>
      <c r="V130" s="138"/>
      <c r="W130" s="138"/>
      <c r="X130" s="138"/>
    </row>
    <row r="131" spans="2:24" ht="12.95" hidden="1" customHeight="1" x14ac:dyDescent="0.2">
      <c r="B131" s="172">
        <f t="shared" si="10"/>
        <v>1013.5000000000001</v>
      </c>
      <c r="C131" s="157" t="s">
        <v>143</v>
      </c>
      <c r="D131" s="158"/>
      <c r="E131" s="282" t="s">
        <v>12</v>
      </c>
      <c r="F131" s="189"/>
      <c r="G131" s="283"/>
      <c r="H131" s="277">
        <f t="shared" si="9"/>
        <v>0</v>
      </c>
      <c r="J131" s="253"/>
      <c r="K131" s="253"/>
      <c r="L131" s="253"/>
      <c r="R131" s="128"/>
      <c r="U131" s="253"/>
      <c r="V131" s="138"/>
      <c r="W131" s="138"/>
      <c r="X131" s="138"/>
    </row>
    <row r="132" spans="2:24" ht="12.95" hidden="1" customHeight="1" x14ac:dyDescent="0.2">
      <c r="B132" s="172">
        <f t="shared" si="10"/>
        <v>1013.6000000000001</v>
      </c>
      <c r="C132" s="157" t="s">
        <v>144</v>
      </c>
      <c r="D132" s="158"/>
      <c r="E132" s="282" t="s">
        <v>12</v>
      </c>
      <c r="F132" s="189"/>
      <c r="G132" s="283"/>
      <c r="H132" s="277">
        <f t="shared" si="9"/>
        <v>0</v>
      </c>
      <c r="J132" s="128"/>
      <c r="K132" s="253"/>
      <c r="L132" s="253"/>
      <c r="R132" s="128"/>
      <c r="U132" s="253"/>
      <c r="V132" s="138"/>
      <c r="W132" s="138"/>
      <c r="X132" s="138"/>
    </row>
    <row r="133" spans="2:24" ht="12.95" hidden="1" customHeight="1" x14ac:dyDescent="0.2">
      <c r="B133" s="172">
        <f t="shared" si="10"/>
        <v>1013.7000000000002</v>
      </c>
      <c r="C133" s="157" t="s">
        <v>145</v>
      </c>
      <c r="D133" s="158"/>
      <c r="E133" s="282" t="s">
        <v>11</v>
      </c>
      <c r="F133" s="189"/>
      <c r="G133" s="283"/>
      <c r="H133" s="277">
        <f t="shared" si="9"/>
        <v>0</v>
      </c>
      <c r="V133" s="138"/>
      <c r="W133" s="138"/>
      <c r="X133" s="138"/>
    </row>
    <row r="134" spans="2:24" ht="12.95" hidden="1" customHeight="1" x14ac:dyDescent="0.2">
      <c r="B134" s="172">
        <f t="shared" si="10"/>
        <v>1013.8000000000002</v>
      </c>
      <c r="C134" s="157" t="s">
        <v>121</v>
      </c>
      <c r="D134" s="158"/>
      <c r="E134" s="282" t="s">
        <v>12</v>
      </c>
      <c r="F134" s="189"/>
      <c r="G134" s="283"/>
      <c r="H134" s="277">
        <f t="shared" si="9"/>
        <v>0</v>
      </c>
      <c r="X134" s="138"/>
    </row>
    <row r="135" spans="2:24" hidden="1" x14ac:dyDescent="0.2">
      <c r="B135" s="153">
        <f>B126+1</f>
        <v>1014</v>
      </c>
      <c r="C135" s="157" t="s">
        <v>146</v>
      </c>
      <c r="D135" s="158"/>
      <c r="E135" s="282" t="s">
        <v>11</v>
      </c>
      <c r="F135" s="189"/>
      <c r="G135" s="283"/>
      <c r="H135" s="277">
        <f t="shared" si="9"/>
        <v>0</v>
      </c>
    </row>
    <row r="136" spans="2:24" ht="12.75" hidden="1" customHeight="1" x14ac:dyDescent="0.2">
      <c r="B136" s="153">
        <f>B135+1</f>
        <v>1015</v>
      </c>
      <c r="C136" s="157" t="s">
        <v>147</v>
      </c>
      <c r="D136" s="158"/>
      <c r="E136" s="159" t="s">
        <v>40</v>
      </c>
      <c r="F136" s="189"/>
      <c r="G136" s="283"/>
      <c r="H136" s="277">
        <f t="shared" si="9"/>
        <v>0</v>
      </c>
    </row>
    <row r="137" spans="2:24" ht="12.75" hidden="1" customHeight="1" x14ac:dyDescent="0.2">
      <c r="B137" s="153">
        <f>B136+1</f>
        <v>1016</v>
      </c>
    </row>
    <row r="138" spans="2:24" hidden="1" x14ac:dyDescent="0.2">
      <c r="B138" s="153">
        <f>B137+1</f>
        <v>1017</v>
      </c>
    </row>
    <row r="139" spans="2:24" hidden="1" x14ac:dyDescent="0.2">
      <c r="I139" s="132"/>
    </row>
    <row r="140" spans="2:24" hidden="1" x14ac:dyDescent="0.2"/>
    <row r="141" spans="2:24" hidden="1" x14ac:dyDescent="0.2"/>
    <row r="142" spans="2:24" hidden="1" x14ac:dyDescent="0.2"/>
    <row r="143" spans="2:24" hidden="1" x14ac:dyDescent="0.2"/>
    <row r="144" spans="2:24" hidden="1" x14ac:dyDescent="0.2"/>
    <row r="145" spans="2:8" hidden="1" x14ac:dyDescent="0.2"/>
    <row r="146" spans="2:8" hidden="1" x14ac:dyDescent="0.2"/>
    <row r="147" spans="2:8" hidden="1" x14ac:dyDescent="0.2"/>
    <row r="148" spans="2:8" hidden="1" x14ac:dyDescent="0.2"/>
    <row r="150" spans="2:8" x14ac:dyDescent="0.2">
      <c r="B150" s="433" t="s">
        <v>278</v>
      </c>
      <c r="C150" s="433"/>
      <c r="D150" s="433"/>
      <c r="E150" s="433"/>
      <c r="F150" s="433"/>
      <c r="G150" s="433"/>
      <c r="H150" s="433"/>
    </row>
    <row r="151" spans="2:8" x14ac:dyDescent="0.2">
      <c r="B151" s="433"/>
      <c r="C151" s="433"/>
      <c r="D151" s="433"/>
      <c r="E151" s="433"/>
      <c r="F151" s="433"/>
      <c r="G151" s="433"/>
      <c r="H151" s="433"/>
    </row>
    <row r="152" spans="2:8" x14ac:dyDescent="0.2">
      <c r="B152" s="433"/>
      <c r="C152" s="433"/>
      <c r="D152" s="433"/>
      <c r="E152" s="433"/>
      <c r="F152" s="433"/>
      <c r="G152" s="433"/>
      <c r="H152" s="433"/>
    </row>
  </sheetData>
  <sheetProtection algorithmName="SHA-512" hashValue="GkWjF68isnvZc4ISEfjvCEdFRx3+Tdh8fI6ZrPP6afYFvABT5It4Xpx0U7wX3/rztTyJoQqhmsM20E5KoMVUQw==" saltValue="avgSKaSOxhXnM4wbxlj41Q==" spinCount="100000" sheet="1" objects="1" scenarios="1" selectLockedCells="1"/>
  <mergeCells count="63">
    <mergeCell ref="C46:D46"/>
    <mergeCell ref="C36:D36"/>
    <mergeCell ref="C37:D37"/>
    <mergeCell ref="C38:D38"/>
    <mergeCell ref="C39:D39"/>
    <mergeCell ref="C26:D26"/>
    <mergeCell ref="C29:D29"/>
    <mergeCell ref="C35:D35"/>
    <mergeCell ref="C31:D31"/>
    <mergeCell ref="C32:D32"/>
    <mergeCell ref="C33:D33"/>
    <mergeCell ref="C34:D34"/>
    <mergeCell ref="C18:D18"/>
    <mergeCell ref="C19:D19"/>
    <mergeCell ref="C66:D66"/>
    <mergeCell ref="C67:D67"/>
    <mergeCell ref="C42:D42"/>
    <mergeCell ref="C43:D43"/>
    <mergeCell ref="C41:D41"/>
    <mergeCell ref="C56:D56"/>
    <mergeCell ref="C61:D61"/>
    <mergeCell ref="C63:D63"/>
    <mergeCell ref="C64:D64"/>
    <mergeCell ref="C65:D65"/>
    <mergeCell ref="C44:D44"/>
    <mergeCell ref="C45:D45"/>
    <mergeCell ref="C48:D48"/>
    <mergeCell ref="C40:D40"/>
    <mergeCell ref="B10:H10"/>
    <mergeCell ref="C24:D24"/>
    <mergeCell ref="C23:D23"/>
    <mergeCell ref="C30:D30"/>
    <mergeCell ref="B11:H11"/>
    <mergeCell ref="C27:D27"/>
    <mergeCell ref="C28:D28"/>
    <mergeCell ref="C12:D12"/>
    <mergeCell ref="C14:D14"/>
    <mergeCell ref="C15:D15"/>
    <mergeCell ref="C16:D16"/>
    <mergeCell ref="C17:D17"/>
    <mergeCell ref="C21:D21"/>
    <mergeCell ref="C22:D22"/>
    <mergeCell ref="C20:D20"/>
    <mergeCell ref="C25:D25"/>
    <mergeCell ref="B150:H152"/>
    <mergeCell ref="C71:D71"/>
    <mergeCell ref="C72:D72"/>
    <mergeCell ref="C73:D73"/>
    <mergeCell ref="C75:D75"/>
    <mergeCell ref="C76:D76"/>
    <mergeCell ref="C74:D74"/>
    <mergeCell ref="C85:H85"/>
    <mergeCell ref="C80:D80"/>
    <mergeCell ref="C79:D79"/>
    <mergeCell ref="C54:D54"/>
    <mergeCell ref="C47:D47"/>
    <mergeCell ref="C49:D49"/>
    <mergeCell ref="C55:D55"/>
    <mergeCell ref="C70:D70"/>
    <mergeCell ref="C51:D51"/>
    <mergeCell ref="C52:D52"/>
    <mergeCell ref="C53:D53"/>
    <mergeCell ref="C50:D50"/>
  </mergeCells>
  <dataValidations disablePrompts="1" count="3">
    <dataValidation type="list" allowBlank="1" showInputMessage="1" showErrorMessage="1" sqref="H94 H103 H100 H97" xr:uid="{B206794E-733E-4B78-9263-121185A01041}">
      <formula1>$Q$93:$Q$94</formula1>
    </dataValidation>
    <dataValidation type="list" allowBlank="1" showInputMessage="1" showErrorMessage="1" sqref="J17" xr:uid="{6EEB35FA-AEDB-4BD7-A7D0-33A24465ADBB}">
      <formula1>$P$18:$P$21</formula1>
    </dataValidation>
    <dataValidation type="list" allowBlank="1" showInputMessage="1" showErrorMessage="1" sqref="J15" xr:uid="{488512A5-9B4C-4BC0-9BB6-EEB5BAF85A92}">
      <formula1>$L$89:$L$94</formula1>
    </dataValidation>
  </dataValidations>
  <pageMargins left="0.5" right="0.5" top="1" bottom="0.75" header="0.5" footer="0.5"/>
  <pageSetup scale="96" fitToHeight="0" orientation="portrait" r:id="rId1"/>
  <headerFooter alignWithMargins="0"/>
  <ignoredErrors>
    <ignoredError sqref="B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BB01B-CEE7-40D0-A40B-879A05526857}">
  <sheetPr>
    <tabColor rgb="FF00B0F0"/>
  </sheetPr>
  <dimension ref="A1:X143"/>
  <sheetViews>
    <sheetView topLeftCell="B7" zoomScaleNormal="100" zoomScaleSheetLayoutView="100" workbookViewId="0">
      <selection activeCell="G14" sqref="G14"/>
    </sheetView>
  </sheetViews>
  <sheetFormatPr defaultColWidth="8.88671875" defaultRowHeight="12.75" x14ac:dyDescent="0.2"/>
  <cols>
    <col min="1" max="1" width="8.77734375" style="120" hidden="1" customWidth="1"/>
    <col min="2" max="2" width="6.77734375" style="128" customWidth="1"/>
    <col min="3" max="3" width="29.77734375" style="120" customWidth="1"/>
    <col min="4" max="4" width="11.77734375" style="120" customWidth="1"/>
    <col min="5" max="5" width="6.77734375" style="128" customWidth="1"/>
    <col min="6" max="6" width="6.77734375" style="131" customWidth="1"/>
    <col min="7" max="7" width="9.77734375" style="132" customWidth="1"/>
    <col min="8" max="8" width="11.77734375" style="132" customWidth="1"/>
    <col min="9" max="9" width="3.77734375" style="120" hidden="1" customWidth="1"/>
    <col min="10" max="10" width="5.77734375" style="120" hidden="1" customWidth="1"/>
    <col min="11" max="15" width="6.77734375" style="120" hidden="1" customWidth="1"/>
    <col min="16" max="16" width="10.33203125" style="120" hidden="1" customWidth="1"/>
    <col min="17" max="19" width="6.77734375" style="120" hidden="1" customWidth="1"/>
    <col min="20" max="20" width="8.21875" style="120" hidden="1" customWidth="1"/>
    <col min="21" max="23" width="8.21875" style="120" customWidth="1"/>
    <col min="24" max="16384" width="8.88671875" style="120"/>
  </cols>
  <sheetData>
    <row r="1" spans="1:24" ht="12.95" hidden="1" customHeight="1" x14ac:dyDescent="0.2">
      <c r="B1" s="121"/>
      <c r="C1" s="327" t="s">
        <v>0</v>
      </c>
      <c r="D1" s="328" t="s">
        <v>271</v>
      </c>
      <c r="E1" s="124"/>
      <c r="F1" s="289"/>
      <c r="G1" s="126"/>
      <c r="H1" s="127"/>
      <c r="N1" s="128"/>
      <c r="O1" s="329"/>
      <c r="P1" s="330"/>
      <c r="Q1" s="131"/>
      <c r="R1" s="132"/>
      <c r="S1" s="128"/>
      <c r="T1" s="329"/>
      <c r="U1" s="330"/>
      <c r="V1" s="131"/>
      <c r="W1" s="132"/>
      <c r="X1" s="132"/>
    </row>
    <row r="2" spans="1:24" ht="12.95" hidden="1" customHeight="1" x14ac:dyDescent="0.2">
      <c r="B2" s="133"/>
      <c r="C2" s="329" t="s">
        <v>9</v>
      </c>
      <c r="D2" s="331" t="s">
        <v>225</v>
      </c>
      <c r="H2" s="136"/>
      <c r="N2" s="128"/>
      <c r="O2" s="329"/>
      <c r="P2" s="330"/>
      <c r="Q2" s="131"/>
      <c r="R2" s="132"/>
      <c r="S2" s="128"/>
      <c r="T2" s="329"/>
      <c r="U2" s="330"/>
      <c r="V2" s="131"/>
      <c r="W2" s="132"/>
      <c r="X2" s="132"/>
    </row>
    <row r="3" spans="1:24" ht="12.95" hidden="1" customHeight="1" x14ac:dyDescent="0.2">
      <c r="B3" s="133"/>
      <c r="C3" s="329" t="s">
        <v>10</v>
      </c>
      <c r="D3" s="330" t="s">
        <v>176</v>
      </c>
      <c r="H3" s="136"/>
      <c r="N3" s="128"/>
      <c r="O3" s="329"/>
      <c r="P3" s="330"/>
      <c r="Q3" s="131"/>
      <c r="R3" s="132"/>
      <c r="S3" s="128"/>
      <c r="T3" s="329"/>
      <c r="U3" s="330"/>
      <c r="V3" s="131"/>
      <c r="W3" s="132"/>
      <c r="X3" s="132"/>
    </row>
    <row r="4" spans="1:24" ht="12.95" hidden="1" customHeight="1" x14ac:dyDescent="0.2">
      <c r="B4" s="133"/>
      <c r="C4" s="329" t="s">
        <v>1</v>
      </c>
      <c r="D4" s="330" t="s">
        <v>77</v>
      </c>
      <c r="H4" s="136"/>
      <c r="N4" s="128"/>
      <c r="O4" s="329"/>
      <c r="P4" s="330"/>
      <c r="Q4" s="131"/>
      <c r="R4" s="132"/>
      <c r="S4" s="128"/>
      <c r="T4" s="329"/>
      <c r="U4" s="330"/>
      <c r="V4" s="131"/>
      <c r="W4" s="132"/>
      <c r="X4" s="132"/>
    </row>
    <row r="5" spans="1:24" ht="12.95" hidden="1" customHeight="1" x14ac:dyDescent="0.2">
      <c r="B5" s="133"/>
      <c r="C5" s="329" t="s">
        <v>2</v>
      </c>
      <c r="D5" s="330" t="s">
        <v>32</v>
      </c>
      <c r="H5" s="136"/>
      <c r="N5" s="128"/>
      <c r="O5" s="329"/>
      <c r="P5" s="330"/>
      <c r="Q5" s="131"/>
      <c r="R5" s="132"/>
      <c r="S5" s="128"/>
      <c r="T5" s="329"/>
      <c r="U5" s="330"/>
      <c r="V5" s="131"/>
      <c r="W5" s="132"/>
      <c r="X5" s="132"/>
    </row>
    <row r="6" spans="1:24" ht="12.95" hidden="1" customHeight="1" x14ac:dyDescent="0.2">
      <c r="B6" s="133"/>
      <c r="C6" s="329" t="s">
        <v>3</v>
      </c>
      <c r="D6" s="330" t="s">
        <v>190</v>
      </c>
      <c r="H6" s="136"/>
      <c r="N6" s="128"/>
      <c r="O6" s="329"/>
      <c r="P6" s="330"/>
      <c r="Q6" s="131"/>
      <c r="R6" s="132"/>
      <c r="S6" s="128"/>
      <c r="T6" s="329"/>
      <c r="U6" s="330"/>
      <c r="V6" s="131"/>
      <c r="W6" s="132"/>
      <c r="X6" s="132"/>
    </row>
    <row r="7" spans="1:24" ht="17.100000000000001" customHeight="1" x14ac:dyDescent="0.2">
      <c r="B7" s="137" t="s">
        <v>272</v>
      </c>
      <c r="C7" s="137"/>
      <c r="D7" s="137"/>
      <c r="E7" s="137"/>
      <c r="F7" s="332"/>
      <c r="G7" s="137"/>
      <c r="H7" s="137"/>
      <c r="N7" s="128"/>
      <c r="O7" s="329"/>
      <c r="P7" s="330"/>
      <c r="Q7" s="131"/>
      <c r="R7" s="132"/>
      <c r="S7" s="128"/>
      <c r="T7" s="329"/>
      <c r="U7" s="330"/>
      <c r="V7" s="131"/>
      <c r="W7" s="132"/>
      <c r="X7" s="132"/>
    </row>
    <row r="8" spans="1:24" ht="17.100000000000001" customHeight="1" x14ac:dyDescent="0.2">
      <c r="B8" s="137" t="s">
        <v>273</v>
      </c>
      <c r="C8" s="137"/>
      <c r="D8" s="137"/>
      <c r="E8" s="137"/>
      <c r="F8" s="332"/>
      <c r="G8" s="137"/>
      <c r="H8" s="137"/>
      <c r="N8" s="128"/>
      <c r="O8" s="329"/>
      <c r="P8" s="330"/>
      <c r="Q8" s="131"/>
      <c r="R8" s="132"/>
      <c r="S8" s="128"/>
      <c r="T8" s="329"/>
      <c r="U8" s="330"/>
      <c r="V8" s="131"/>
      <c r="W8" s="132"/>
      <c r="X8" s="132"/>
    </row>
    <row r="9" spans="1:24" ht="17.100000000000001" customHeight="1" x14ac:dyDescent="0.2">
      <c r="B9" s="137" t="s">
        <v>274</v>
      </c>
      <c r="C9" s="137"/>
      <c r="D9" s="137"/>
      <c r="E9" s="137"/>
      <c r="F9" s="332"/>
      <c r="G9" s="137"/>
      <c r="H9" s="137"/>
      <c r="N9" s="128"/>
      <c r="O9" s="329"/>
      <c r="P9" s="330"/>
      <c r="Q9" s="131"/>
      <c r="R9" s="132"/>
      <c r="S9" s="128"/>
      <c r="T9" s="329"/>
      <c r="U9" s="330"/>
      <c r="V9" s="131"/>
      <c r="W9" s="132"/>
      <c r="X9" s="132"/>
    </row>
    <row r="10" spans="1:24" ht="17.100000000000001" customHeight="1" thickBot="1" x14ac:dyDescent="0.25">
      <c r="B10" s="454" t="s">
        <v>281</v>
      </c>
      <c r="C10" s="454"/>
      <c r="D10" s="454"/>
      <c r="E10" s="454"/>
      <c r="F10" s="454"/>
      <c r="G10" s="454"/>
      <c r="H10" s="454"/>
      <c r="N10" s="128"/>
      <c r="O10" s="329"/>
      <c r="P10" s="330"/>
      <c r="Q10" s="131"/>
      <c r="R10" s="132"/>
      <c r="S10" s="128"/>
      <c r="T10" s="329"/>
      <c r="U10" s="330"/>
      <c r="V10" s="131"/>
      <c r="W10" s="132"/>
      <c r="X10" s="132"/>
    </row>
    <row r="11" spans="1:24" ht="17.100000000000001" customHeight="1" thickBot="1" x14ac:dyDescent="0.25">
      <c r="B11" s="455" t="s">
        <v>289</v>
      </c>
      <c r="C11" s="456"/>
      <c r="D11" s="456"/>
      <c r="E11" s="456"/>
      <c r="F11" s="456"/>
      <c r="G11" s="456"/>
      <c r="H11" s="45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</row>
    <row r="12" spans="1:24" s="288" customFormat="1" ht="39" thickBot="1" x14ac:dyDescent="0.25">
      <c r="B12" s="142" t="s">
        <v>17</v>
      </c>
      <c r="C12" s="448" t="s">
        <v>4</v>
      </c>
      <c r="D12" s="449"/>
      <c r="E12" s="143" t="s">
        <v>106</v>
      </c>
      <c r="F12" s="144" t="s">
        <v>6</v>
      </c>
      <c r="G12" s="145" t="s">
        <v>229</v>
      </c>
      <c r="H12" s="146" t="s">
        <v>33</v>
      </c>
      <c r="N12" s="140"/>
      <c r="O12" s="290"/>
      <c r="P12" s="140"/>
      <c r="Q12" s="140"/>
      <c r="R12" s="140"/>
      <c r="S12" s="140"/>
      <c r="T12" s="291"/>
      <c r="U12" s="140"/>
      <c r="V12" s="140"/>
      <c r="W12" s="140"/>
      <c r="X12" s="140"/>
    </row>
    <row r="13" spans="1:24" s="288" customFormat="1" x14ac:dyDescent="0.2">
      <c r="B13" s="389"/>
      <c r="C13" s="393"/>
      <c r="D13" s="394"/>
      <c r="E13" s="397"/>
      <c r="F13" s="398"/>
      <c r="G13" s="399"/>
      <c r="H13" s="395"/>
      <c r="N13" s="140"/>
      <c r="O13" s="290"/>
      <c r="P13" s="140"/>
      <c r="Q13" s="140"/>
      <c r="R13" s="140"/>
      <c r="S13" s="140"/>
      <c r="T13" s="291"/>
      <c r="U13" s="140"/>
      <c r="V13" s="140"/>
      <c r="W13" s="140"/>
      <c r="X13" s="140"/>
    </row>
    <row r="14" spans="1:24" ht="17.100000000000001" customHeight="1" x14ac:dyDescent="0.2">
      <c r="A14" s="120" t="s">
        <v>47</v>
      </c>
      <c r="B14" s="153">
        <v>1</v>
      </c>
      <c r="C14" s="450" t="s">
        <v>13</v>
      </c>
      <c r="D14" s="451"/>
      <c r="E14" s="396" t="s">
        <v>14</v>
      </c>
      <c r="F14" s="396">
        <f>F92</f>
        <v>209</v>
      </c>
      <c r="G14" s="404"/>
      <c r="H14" s="242">
        <f>SUM(F14*G14)</f>
        <v>0</v>
      </c>
      <c r="N14" s="140"/>
      <c r="O14" s="140"/>
      <c r="P14" s="140"/>
      <c r="Q14" s="140"/>
      <c r="R14" s="140"/>
      <c r="S14" s="140"/>
      <c r="T14" s="166"/>
      <c r="U14" s="140"/>
      <c r="V14" s="140"/>
      <c r="W14" s="140"/>
      <c r="X14" s="140"/>
    </row>
    <row r="15" spans="1:24" ht="17.100000000000001" customHeight="1" x14ac:dyDescent="0.2">
      <c r="A15" s="120" t="s">
        <v>48</v>
      </c>
      <c r="B15" s="153">
        <f>B14+1</f>
        <v>2</v>
      </c>
      <c r="C15" s="431" t="s">
        <v>254</v>
      </c>
      <c r="D15" s="432"/>
      <c r="E15" s="159" t="s">
        <v>11</v>
      </c>
      <c r="F15" s="160">
        <f>IF(H99="No",ROUNDUP(((H87-1.5+F89)*H90),0),ROUNDUP(((H87+2+F89)*H90),0))</f>
        <v>27</v>
      </c>
      <c r="G15" s="405"/>
      <c r="H15" s="242">
        <f t="shared" ref="H15:H73" si="0">SUM(F15*G15)</f>
        <v>0</v>
      </c>
      <c r="J15" s="139">
        <v>4</v>
      </c>
      <c r="K15" s="128"/>
      <c r="L15" s="128"/>
      <c r="M15" s="128"/>
      <c r="N15" s="140"/>
      <c r="O15" s="140"/>
      <c r="P15" s="140"/>
      <c r="Q15" s="140"/>
      <c r="R15" s="140"/>
      <c r="S15" s="140"/>
      <c r="T15" s="166"/>
      <c r="U15" s="140"/>
      <c r="V15" s="140"/>
      <c r="W15" s="140"/>
      <c r="X15" s="140"/>
    </row>
    <row r="16" spans="1:24" ht="17.100000000000001" customHeight="1" x14ac:dyDescent="0.25">
      <c r="A16" s="120" t="s">
        <v>49</v>
      </c>
      <c r="B16" s="153">
        <f>B15+1</f>
        <v>3</v>
      </c>
      <c r="C16" s="431" t="s">
        <v>255</v>
      </c>
      <c r="D16" s="432"/>
      <c r="E16" s="159" t="s">
        <v>12</v>
      </c>
      <c r="F16" s="160">
        <f>H90</f>
        <v>2</v>
      </c>
      <c r="G16" s="405"/>
      <c r="H16" s="242">
        <f t="shared" si="0"/>
        <v>0</v>
      </c>
      <c r="K16" s="128"/>
      <c r="L16" s="128"/>
      <c r="M16" s="128"/>
      <c r="N16" s="128"/>
      <c r="O16" s="147"/>
      <c r="P16" s="128"/>
      <c r="Q16" s="128"/>
      <c r="R16" s="185"/>
      <c r="S16" s="185"/>
      <c r="T16" s="166"/>
      <c r="U16" s="149"/>
      <c r="V16" s="150"/>
      <c r="W16" s="333"/>
      <c r="X16" s="152"/>
    </row>
    <row r="17" spans="1:24" ht="17.100000000000001" customHeight="1" x14ac:dyDescent="0.25">
      <c r="A17" s="120" t="s">
        <v>50</v>
      </c>
      <c r="B17" s="153">
        <f>B16+1</f>
        <v>4</v>
      </c>
      <c r="C17" s="431" t="s">
        <v>98</v>
      </c>
      <c r="D17" s="432"/>
      <c r="E17" s="159" t="s">
        <v>12</v>
      </c>
      <c r="F17" s="160">
        <f>H90</f>
        <v>2</v>
      </c>
      <c r="G17" s="405"/>
      <c r="H17" s="242">
        <f t="shared" si="0"/>
        <v>0</v>
      </c>
      <c r="J17" s="139"/>
      <c r="K17" s="155"/>
      <c r="L17" s="128"/>
      <c r="M17" s="128"/>
      <c r="N17" s="128"/>
      <c r="O17" s="208"/>
      <c r="P17" s="128"/>
      <c r="R17" s="185"/>
      <c r="S17" s="185"/>
      <c r="T17" s="166"/>
      <c r="U17" s="150"/>
      <c r="V17" s="150"/>
      <c r="W17" s="333"/>
      <c r="X17" s="152"/>
    </row>
    <row r="18" spans="1:24" ht="17.100000000000001" customHeight="1" x14ac:dyDescent="0.25">
      <c r="A18" s="120" t="s">
        <v>51</v>
      </c>
      <c r="B18" s="153">
        <f>B17+1</f>
        <v>5</v>
      </c>
      <c r="C18" s="431" t="s">
        <v>256</v>
      </c>
      <c r="D18" s="432"/>
      <c r="E18" s="159" t="s">
        <v>12</v>
      </c>
      <c r="F18" s="160">
        <f>IF((H87)&lt;18.3,2,2+(ROUNDDOWN(((H87-10.1)/8),0)))</f>
        <v>2</v>
      </c>
      <c r="G18" s="405"/>
      <c r="H18" s="242">
        <f t="shared" si="0"/>
        <v>0</v>
      </c>
      <c r="J18" s="162"/>
      <c r="K18" s="155"/>
      <c r="L18" s="128"/>
      <c r="M18" s="163"/>
      <c r="N18" s="128"/>
      <c r="O18" s="208"/>
      <c r="P18" s="128"/>
      <c r="Q18" s="128"/>
      <c r="R18" s="185"/>
      <c r="S18" s="185"/>
      <c r="T18" s="166"/>
      <c r="U18" s="150"/>
      <c r="V18" s="150"/>
      <c r="W18" s="164"/>
      <c r="X18" s="152"/>
    </row>
    <row r="19" spans="1:24" ht="17.100000000000001" customHeight="1" x14ac:dyDescent="0.25">
      <c r="B19" s="153">
        <f>B18+1</f>
        <v>6</v>
      </c>
      <c r="C19" s="431" t="s">
        <v>122</v>
      </c>
      <c r="D19" s="432"/>
      <c r="E19" s="177"/>
      <c r="F19" s="294"/>
      <c r="G19" s="179"/>
      <c r="H19" s="179"/>
      <c r="J19" s="162"/>
      <c r="K19" s="185"/>
      <c r="L19" s="185"/>
      <c r="M19" s="185"/>
      <c r="N19" s="185"/>
      <c r="O19" s="208"/>
      <c r="P19" s="128"/>
      <c r="Q19" s="128"/>
      <c r="R19" s="185"/>
      <c r="S19" s="185"/>
      <c r="T19" s="166"/>
      <c r="U19" s="150"/>
      <c r="V19" s="150"/>
      <c r="W19" s="333"/>
      <c r="X19" s="152"/>
    </row>
    <row r="20" spans="1:24" ht="17.100000000000001" customHeight="1" x14ac:dyDescent="0.25">
      <c r="A20" s="120" t="s">
        <v>52</v>
      </c>
      <c r="B20" s="172">
        <f>B19+0.01</f>
        <v>6.01</v>
      </c>
      <c r="C20" s="157" t="s">
        <v>123</v>
      </c>
      <c r="D20" s="158"/>
      <c r="E20" s="159" t="s">
        <v>30</v>
      </c>
      <c r="F20" s="334">
        <f>ABS(F94)</f>
        <v>0.5</v>
      </c>
      <c r="G20" s="405"/>
      <c r="H20" s="242">
        <f t="shared" si="0"/>
        <v>0</v>
      </c>
      <c r="J20" s="162"/>
      <c r="K20" s="185"/>
      <c r="L20" s="185"/>
      <c r="M20" s="185"/>
      <c r="N20" s="185"/>
      <c r="O20" s="208"/>
      <c r="P20" s="128"/>
      <c r="Q20" s="128"/>
      <c r="R20" s="185"/>
      <c r="S20" s="185"/>
      <c r="T20" s="191"/>
      <c r="U20" s="150"/>
      <c r="V20" s="150"/>
      <c r="W20" s="333"/>
      <c r="X20" s="152"/>
    </row>
    <row r="21" spans="1:24" ht="17.100000000000001" customHeight="1" x14ac:dyDescent="0.25">
      <c r="B21" s="153">
        <f>B19+1</f>
        <v>7</v>
      </c>
      <c r="C21" s="431" t="s">
        <v>124</v>
      </c>
      <c r="D21" s="432"/>
      <c r="E21" s="177"/>
      <c r="F21" s="294"/>
      <c r="G21" s="179"/>
      <c r="H21" s="179"/>
      <c r="J21" s="162"/>
      <c r="K21" s="167"/>
      <c r="L21" s="185"/>
      <c r="M21" s="185"/>
      <c r="N21" s="185"/>
      <c r="O21" s="208"/>
      <c r="P21" s="128"/>
      <c r="Q21" s="128"/>
      <c r="R21" s="185"/>
      <c r="S21" s="185"/>
      <c r="T21" s="166"/>
      <c r="U21" s="150"/>
      <c r="V21" s="150"/>
      <c r="W21" s="333"/>
      <c r="X21" s="152"/>
    </row>
    <row r="22" spans="1:24" ht="17.100000000000001" customHeight="1" x14ac:dyDescent="0.25">
      <c r="A22" s="120" t="s">
        <v>53</v>
      </c>
      <c r="B22" s="172">
        <f>B21+0.01</f>
        <v>7.01</v>
      </c>
      <c r="C22" s="431" t="s">
        <v>257</v>
      </c>
      <c r="D22" s="432"/>
      <c r="E22" s="159" t="s">
        <v>12</v>
      </c>
      <c r="F22" s="189">
        <v>1</v>
      </c>
      <c r="G22" s="405"/>
      <c r="H22" s="242">
        <f t="shared" si="0"/>
        <v>0</v>
      </c>
      <c r="J22" s="162"/>
      <c r="K22" s="185"/>
      <c r="L22" s="185"/>
      <c r="M22" s="185"/>
      <c r="N22" s="185"/>
      <c r="O22" s="208"/>
      <c r="P22" s="335"/>
      <c r="Q22" s="185"/>
      <c r="R22" s="185"/>
      <c r="S22" s="185"/>
      <c r="T22" s="166"/>
      <c r="U22" s="150"/>
      <c r="V22" s="150"/>
      <c r="W22" s="333"/>
      <c r="X22" s="152"/>
    </row>
    <row r="23" spans="1:24" ht="17.100000000000001" customHeight="1" x14ac:dyDescent="0.25">
      <c r="B23" s="153">
        <f>B21+1</f>
        <v>8</v>
      </c>
      <c r="C23" s="431" t="s">
        <v>233</v>
      </c>
      <c r="D23" s="432"/>
      <c r="E23" s="159" t="s">
        <v>12</v>
      </c>
      <c r="F23" s="189">
        <v>1</v>
      </c>
      <c r="G23" s="405"/>
      <c r="H23" s="242">
        <f t="shared" si="0"/>
        <v>0</v>
      </c>
      <c r="L23" s="128"/>
      <c r="S23" s="185"/>
      <c r="T23" s="166"/>
      <c r="U23" s="150"/>
      <c r="V23" s="150"/>
      <c r="W23" s="333"/>
      <c r="X23" s="152"/>
    </row>
    <row r="24" spans="1:24" ht="17.100000000000001" customHeight="1" x14ac:dyDescent="0.25">
      <c r="A24" s="120" t="s">
        <v>54</v>
      </c>
      <c r="B24" s="153">
        <f t="shared" ref="B24:B34" si="1">B23+1</f>
        <v>9</v>
      </c>
      <c r="C24" s="441" t="s">
        <v>178</v>
      </c>
      <c r="D24" s="442"/>
      <c r="E24" s="177"/>
      <c r="F24" s="29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85"/>
      <c r="V24" s="162"/>
    </row>
    <row r="25" spans="1:24" ht="17.100000000000001" customHeight="1" x14ac:dyDescent="0.25">
      <c r="B25" s="172">
        <f>B24+0.01</f>
        <v>9.01</v>
      </c>
      <c r="C25" s="157" t="s">
        <v>234</v>
      </c>
      <c r="D25" s="188"/>
      <c r="E25" s="159" t="s">
        <v>12</v>
      </c>
      <c r="F25" s="189">
        <v>1</v>
      </c>
      <c r="G25" s="405"/>
      <c r="H25" s="242">
        <f t="shared" si="0"/>
        <v>0</v>
      </c>
      <c r="J25" s="180"/>
      <c r="K25" s="155"/>
      <c r="L25" s="149"/>
      <c r="M25" s="182" t="s">
        <v>151</v>
      </c>
      <c r="N25" s="182"/>
      <c r="O25" s="183"/>
      <c r="P25" s="184"/>
      <c r="Q25" s="185"/>
      <c r="R25" s="185"/>
      <c r="S25" s="128"/>
      <c r="T25" s="336"/>
      <c r="U25" s="128"/>
      <c r="V25" s="128"/>
      <c r="W25" s="150"/>
      <c r="X25" s="150"/>
    </row>
    <row r="26" spans="1:24" ht="17.100000000000001" customHeight="1" x14ac:dyDescent="0.25">
      <c r="A26" s="120" t="s">
        <v>55</v>
      </c>
      <c r="B26" s="153">
        <f>B24+1</f>
        <v>10</v>
      </c>
      <c r="C26" s="187" t="s">
        <v>258</v>
      </c>
      <c r="D26" s="188"/>
      <c r="E26" s="159" t="s">
        <v>11</v>
      </c>
      <c r="F26" s="189">
        <f>IF(H102="YES",ROUNDUP((H87)*H90,0),0)</f>
        <v>30</v>
      </c>
      <c r="G26" s="405"/>
      <c r="H26" s="242">
        <f t="shared" si="0"/>
        <v>0</v>
      </c>
      <c r="J26" s="128"/>
      <c r="K26" s="155"/>
      <c r="L26" s="149"/>
      <c r="M26" s="182" t="s">
        <v>152</v>
      </c>
      <c r="N26" s="182"/>
      <c r="O26" s="186" t="s">
        <v>153</v>
      </c>
      <c r="P26" s="186" t="s">
        <v>160</v>
      </c>
      <c r="Q26" s="185"/>
      <c r="R26" s="185"/>
      <c r="T26" s="166"/>
      <c r="W26" s="150"/>
      <c r="X26" s="150"/>
    </row>
    <row r="27" spans="1:24" ht="17.100000000000001" customHeight="1" x14ac:dyDescent="0.2">
      <c r="A27" s="120" t="s">
        <v>67</v>
      </c>
      <c r="B27" s="153">
        <f t="shared" si="1"/>
        <v>11</v>
      </c>
      <c r="C27" s="446" t="s">
        <v>188</v>
      </c>
      <c r="D27" s="447"/>
      <c r="E27" s="189" t="s">
        <v>14</v>
      </c>
      <c r="F27" s="189">
        <f>IF(H96="NO",0,F92)</f>
        <v>209</v>
      </c>
      <c r="G27" s="405"/>
      <c r="H27" s="242">
        <f t="shared" si="0"/>
        <v>0</v>
      </c>
      <c r="J27" s="128"/>
      <c r="K27" s="155"/>
      <c r="L27" s="149"/>
      <c r="M27" s="189" t="s">
        <v>169</v>
      </c>
      <c r="N27" s="189"/>
      <c r="O27" s="189" t="s">
        <v>170</v>
      </c>
      <c r="P27" s="189" t="s">
        <v>171</v>
      </c>
      <c r="Q27" s="155" t="s">
        <v>167</v>
      </c>
      <c r="S27" s="128"/>
      <c r="T27" s="190"/>
      <c r="U27" s="128"/>
      <c r="V27" s="128"/>
      <c r="W27" s="150"/>
      <c r="X27" s="150"/>
    </row>
    <row r="28" spans="1:24" ht="17.100000000000001" customHeight="1" x14ac:dyDescent="0.2">
      <c r="B28" s="153">
        <f t="shared" si="1"/>
        <v>12</v>
      </c>
      <c r="C28" s="429" t="s">
        <v>279</v>
      </c>
      <c r="D28" s="430"/>
      <c r="E28" s="159"/>
      <c r="F28" s="160"/>
      <c r="G28" s="161"/>
      <c r="H28" s="242"/>
      <c r="K28" s="155"/>
      <c r="L28" s="149"/>
      <c r="M28" s="189" t="s">
        <v>168</v>
      </c>
      <c r="N28" s="189"/>
      <c r="O28" s="189" t="s">
        <v>165</v>
      </c>
      <c r="P28" s="189" t="s">
        <v>166</v>
      </c>
      <c r="Q28" s="155" t="s">
        <v>167</v>
      </c>
      <c r="R28" s="335"/>
      <c r="S28" s="128"/>
      <c r="T28" s="191"/>
      <c r="U28" s="128"/>
      <c r="V28" s="128"/>
      <c r="W28" s="150"/>
      <c r="X28" s="150"/>
    </row>
    <row r="29" spans="1:24" ht="17.100000000000001" customHeight="1" x14ac:dyDescent="0.2">
      <c r="B29" s="153">
        <f t="shared" si="1"/>
        <v>13</v>
      </c>
      <c r="C29" s="429" t="s">
        <v>279</v>
      </c>
      <c r="D29" s="430"/>
      <c r="E29" s="159"/>
      <c r="F29" s="189"/>
      <c r="G29" s="161"/>
      <c r="H29" s="242"/>
      <c r="J29" s="128"/>
      <c r="L29" s="149"/>
      <c r="M29" s="189" t="s">
        <v>154</v>
      </c>
      <c r="N29" s="189"/>
      <c r="O29" s="189" t="s">
        <v>161</v>
      </c>
      <c r="P29" s="189" t="s">
        <v>164</v>
      </c>
      <c r="R29" s="128"/>
      <c r="S29" s="128"/>
      <c r="T29" s="191"/>
      <c r="U29" s="128"/>
      <c r="V29" s="128"/>
      <c r="W29" s="150"/>
      <c r="X29" s="150"/>
    </row>
    <row r="30" spans="1:24" ht="17.100000000000001" customHeight="1" x14ac:dyDescent="0.2">
      <c r="B30" s="153">
        <f t="shared" si="1"/>
        <v>14</v>
      </c>
      <c r="C30" s="157" t="s">
        <v>202</v>
      </c>
      <c r="D30" s="158"/>
      <c r="E30" s="159" t="s">
        <v>12</v>
      </c>
      <c r="F30" s="189">
        <v>1</v>
      </c>
      <c r="G30" s="405"/>
      <c r="H30" s="242">
        <f t="shared" si="0"/>
        <v>0</v>
      </c>
      <c r="J30" s="139"/>
      <c r="M30" s="189" t="s">
        <v>154</v>
      </c>
      <c r="N30" s="183"/>
      <c r="O30" s="189" t="s">
        <v>157</v>
      </c>
      <c r="P30" s="189" t="s">
        <v>162</v>
      </c>
      <c r="R30" s="128"/>
      <c r="T30" s="166"/>
      <c r="V30" s="128"/>
      <c r="W30" s="150"/>
      <c r="X30" s="150"/>
    </row>
    <row r="31" spans="1:24" ht="17.100000000000001" customHeight="1" x14ac:dyDescent="0.25">
      <c r="A31" s="120" t="s">
        <v>56</v>
      </c>
      <c r="B31" s="153">
        <f t="shared" si="1"/>
        <v>15</v>
      </c>
      <c r="C31" s="431" t="s">
        <v>259</v>
      </c>
      <c r="D31" s="432"/>
      <c r="E31" s="159" t="s">
        <v>12</v>
      </c>
      <c r="F31" s="160">
        <v>3</v>
      </c>
      <c r="G31" s="405"/>
      <c r="H31" s="242">
        <f t="shared" si="0"/>
        <v>0</v>
      </c>
      <c r="J31" s="180"/>
      <c r="L31" s="128"/>
      <c r="M31" s="160" t="s">
        <v>155</v>
      </c>
      <c r="N31" s="189"/>
      <c r="O31" s="189" t="s">
        <v>158</v>
      </c>
      <c r="P31" s="189" t="s">
        <v>163</v>
      </c>
      <c r="R31" s="335"/>
      <c r="S31" s="185"/>
      <c r="T31" s="336"/>
      <c r="U31" s="185"/>
      <c r="X31" s="150"/>
    </row>
    <row r="32" spans="1:24" ht="17.100000000000001" customHeight="1" x14ac:dyDescent="0.2">
      <c r="A32" s="120" t="s">
        <v>57</v>
      </c>
      <c r="B32" s="153">
        <f t="shared" si="1"/>
        <v>16</v>
      </c>
      <c r="C32" s="431" t="s">
        <v>260</v>
      </c>
      <c r="D32" s="432"/>
      <c r="E32" s="159" t="s">
        <v>12</v>
      </c>
      <c r="F32" s="160">
        <v>2</v>
      </c>
      <c r="G32" s="405"/>
      <c r="H32" s="242">
        <f t="shared" si="0"/>
        <v>0</v>
      </c>
      <c r="J32" s="162"/>
      <c r="K32" s="155"/>
      <c r="L32" s="128"/>
      <c r="M32" s="160" t="s">
        <v>156</v>
      </c>
      <c r="N32" s="189"/>
      <c r="O32" s="189" t="s">
        <v>159</v>
      </c>
      <c r="P32" s="189" t="s">
        <v>172</v>
      </c>
      <c r="R32" s="335"/>
      <c r="T32" s="336"/>
      <c r="V32" s="162"/>
    </row>
    <row r="33" spans="1:24" ht="17.100000000000001" customHeight="1" x14ac:dyDescent="0.2">
      <c r="A33" s="120" t="s">
        <v>58</v>
      </c>
      <c r="B33" s="153">
        <f t="shared" si="1"/>
        <v>17</v>
      </c>
      <c r="C33" s="429" t="s">
        <v>279</v>
      </c>
      <c r="D33" s="430"/>
      <c r="E33" s="173"/>
      <c r="F33" s="296"/>
      <c r="G33" s="175"/>
      <c r="H33" s="242"/>
      <c r="J33" s="128"/>
      <c r="K33" s="155"/>
      <c r="L33" s="128"/>
      <c r="M33" s="128"/>
      <c r="N33" s="208"/>
      <c r="Q33" s="297"/>
      <c r="R33" s="197"/>
      <c r="S33" s="128"/>
      <c r="T33" s="337"/>
      <c r="U33" s="128"/>
      <c r="W33" s="162"/>
      <c r="X33" s="150"/>
    </row>
    <row r="34" spans="1:24" ht="17.100000000000001" customHeight="1" x14ac:dyDescent="0.2">
      <c r="A34" s="120" t="s">
        <v>62</v>
      </c>
      <c r="B34" s="153">
        <f t="shared" si="1"/>
        <v>18</v>
      </c>
      <c r="C34" s="429" t="s">
        <v>279</v>
      </c>
      <c r="D34" s="430"/>
      <c r="E34" s="173"/>
      <c r="F34" s="296"/>
      <c r="G34" s="175"/>
      <c r="H34" s="242"/>
      <c r="J34" s="128"/>
      <c r="K34" s="155"/>
      <c r="L34" s="128"/>
      <c r="M34" s="149"/>
      <c r="N34" s="128"/>
      <c r="O34" s="208"/>
      <c r="R34" s="128"/>
      <c r="S34" s="128"/>
      <c r="T34" s="166"/>
      <c r="U34" s="128"/>
      <c r="V34" s="128"/>
      <c r="W34" s="128"/>
      <c r="X34" s="162"/>
    </row>
    <row r="35" spans="1:24" ht="17.100000000000001" customHeight="1" x14ac:dyDescent="0.2">
      <c r="A35" s="120" t="s">
        <v>59</v>
      </c>
      <c r="B35" s="153">
        <f>B34+1</f>
        <v>19</v>
      </c>
      <c r="C35" s="452" t="s">
        <v>205</v>
      </c>
      <c r="D35" s="453"/>
      <c r="E35" s="177"/>
      <c r="F35" s="294"/>
      <c r="G35" s="179"/>
      <c r="H35" s="179"/>
      <c r="J35" s="128"/>
      <c r="M35" s="163"/>
      <c r="N35" s="163"/>
      <c r="O35" s="208"/>
      <c r="R35" s="335"/>
      <c r="T35" s="166"/>
      <c r="V35" s="128"/>
      <c r="W35" s="128"/>
      <c r="X35" s="128"/>
    </row>
    <row r="36" spans="1:24" ht="17.100000000000001" customHeight="1" x14ac:dyDescent="0.2">
      <c r="B36" s="172">
        <f>B35+0.01</f>
        <v>19.010000000000002</v>
      </c>
      <c r="C36" s="429" t="s">
        <v>279</v>
      </c>
      <c r="D36" s="430"/>
      <c r="E36" s="173"/>
      <c r="F36" s="296"/>
      <c r="G36" s="175"/>
      <c r="H36" s="242"/>
      <c r="J36" s="128"/>
      <c r="M36" s="163"/>
      <c r="N36" s="163"/>
      <c r="O36" s="208"/>
      <c r="R36" s="335"/>
      <c r="T36" s="191"/>
      <c r="V36" s="128"/>
      <c r="W36" s="128"/>
      <c r="X36" s="128"/>
    </row>
    <row r="37" spans="1:24" ht="17.100000000000001" customHeight="1" x14ac:dyDescent="0.2">
      <c r="B37" s="172">
        <f t="shared" ref="B37:B45" si="2">B36+0.01</f>
        <v>19.020000000000003</v>
      </c>
      <c r="C37" s="429" t="s">
        <v>279</v>
      </c>
      <c r="D37" s="430"/>
      <c r="E37" s="173"/>
      <c r="F37" s="296"/>
      <c r="G37" s="229"/>
      <c r="H37" s="242"/>
      <c r="I37" s="298"/>
      <c r="J37" s="128"/>
      <c r="M37" s="163"/>
      <c r="N37" s="163"/>
      <c r="R37" s="300"/>
      <c r="T37" s="166"/>
      <c r="V37" s="128"/>
      <c r="W37" s="128"/>
      <c r="X37" s="128"/>
    </row>
    <row r="38" spans="1:24" ht="17.100000000000001" customHeight="1" x14ac:dyDescent="0.2">
      <c r="B38" s="172">
        <f t="shared" si="2"/>
        <v>19.030000000000005</v>
      </c>
      <c r="C38" s="429" t="s">
        <v>279</v>
      </c>
      <c r="D38" s="430"/>
      <c r="E38" s="173"/>
      <c r="F38" s="296"/>
      <c r="G38" s="175"/>
      <c r="H38" s="242"/>
      <c r="J38" s="180"/>
      <c r="L38" s="128"/>
      <c r="N38" s="128"/>
      <c r="T38" s="338"/>
    </row>
    <row r="39" spans="1:24" ht="17.100000000000001" customHeight="1" x14ac:dyDescent="0.2">
      <c r="B39" s="172">
        <f t="shared" si="2"/>
        <v>19.040000000000006</v>
      </c>
      <c r="C39" s="429" t="s">
        <v>279</v>
      </c>
      <c r="D39" s="430"/>
      <c r="E39" s="173"/>
      <c r="F39" s="296"/>
      <c r="G39" s="175"/>
      <c r="H39" s="242"/>
      <c r="J39" s="180"/>
      <c r="K39" s="155"/>
      <c r="L39" s="128"/>
      <c r="M39" s="163"/>
      <c r="N39" s="128"/>
      <c r="O39" s="208"/>
      <c r="T39" s="339"/>
    </row>
    <row r="40" spans="1:24" ht="17.100000000000001" customHeight="1" x14ac:dyDescent="0.2">
      <c r="B40" s="172">
        <f t="shared" si="2"/>
        <v>19.050000000000008</v>
      </c>
      <c r="C40" s="429" t="s">
        <v>279</v>
      </c>
      <c r="D40" s="430"/>
      <c r="E40" s="173"/>
      <c r="F40" s="296"/>
      <c r="G40" s="175"/>
      <c r="H40" s="242"/>
      <c r="J40" s="162"/>
      <c r="K40" s="155"/>
      <c r="L40" s="128"/>
      <c r="M40" s="163"/>
      <c r="N40" s="128"/>
      <c r="O40" s="208"/>
      <c r="T40" s="191"/>
    </row>
    <row r="41" spans="1:24" ht="17.100000000000001" customHeight="1" x14ac:dyDescent="0.2">
      <c r="B41" s="172">
        <f t="shared" si="2"/>
        <v>19.060000000000009</v>
      </c>
      <c r="C41" s="429" t="s">
        <v>279</v>
      </c>
      <c r="D41" s="430"/>
      <c r="E41" s="173"/>
      <c r="F41" s="296"/>
      <c r="G41" s="229"/>
      <c r="H41" s="242"/>
      <c r="J41" s="162"/>
      <c r="K41" s="155"/>
      <c r="L41" s="128"/>
      <c r="M41" s="163"/>
      <c r="N41" s="128"/>
      <c r="O41" s="299"/>
      <c r="T41" s="191"/>
    </row>
    <row r="42" spans="1:24" ht="17.100000000000001" customHeight="1" x14ac:dyDescent="0.2">
      <c r="B42" s="172">
        <f t="shared" si="2"/>
        <v>19.070000000000011</v>
      </c>
      <c r="C42" s="429" t="s">
        <v>279</v>
      </c>
      <c r="D42" s="430"/>
      <c r="E42" s="173"/>
      <c r="F42" s="296"/>
      <c r="G42" s="175"/>
      <c r="H42" s="242"/>
      <c r="K42" s="155"/>
      <c r="L42" s="128"/>
      <c r="M42" s="163"/>
      <c r="N42" s="128"/>
      <c r="O42" s="208"/>
      <c r="T42" s="191"/>
    </row>
    <row r="43" spans="1:24" ht="17.100000000000001" customHeight="1" x14ac:dyDescent="0.2">
      <c r="B43" s="172">
        <f t="shared" si="2"/>
        <v>19.080000000000013</v>
      </c>
      <c r="C43" s="200" t="s">
        <v>262</v>
      </c>
      <c r="D43" s="201"/>
      <c r="E43" s="159" t="s">
        <v>12</v>
      </c>
      <c r="F43" s="160">
        <v>1</v>
      </c>
      <c r="G43" s="405"/>
      <c r="H43" s="242">
        <f t="shared" si="0"/>
        <v>0</v>
      </c>
      <c r="J43" s="128"/>
      <c r="M43" s="163"/>
      <c r="N43" s="163"/>
      <c r="O43" s="208"/>
      <c r="R43" s="335"/>
      <c r="T43" s="338"/>
    </row>
    <row r="44" spans="1:24" ht="17.100000000000001" customHeight="1" x14ac:dyDescent="0.2">
      <c r="B44" s="172">
        <f t="shared" si="2"/>
        <v>19.090000000000014</v>
      </c>
      <c r="C44" s="200" t="s">
        <v>247</v>
      </c>
      <c r="D44" s="201"/>
      <c r="E44" s="159" t="s">
        <v>12</v>
      </c>
      <c r="F44" s="340">
        <v>2</v>
      </c>
      <c r="G44" s="405"/>
      <c r="H44" s="242">
        <f t="shared" si="0"/>
        <v>0</v>
      </c>
      <c r="J44" s="205"/>
      <c r="K44" s="155"/>
      <c r="L44" s="128"/>
      <c r="M44" s="163"/>
      <c r="N44" s="128"/>
      <c r="O44" s="206"/>
      <c r="T44" s="207"/>
    </row>
    <row r="45" spans="1:24" ht="17.100000000000001" customHeight="1" x14ac:dyDescent="0.2">
      <c r="B45" s="210">
        <f t="shared" si="2"/>
        <v>19.100000000000016</v>
      </c>
      <c r="C45" s="200" t="s">
        <v>248</v>
      </c>
      <c r="D45" s="201"/>
      <c r="E45" s="159" t="s">
        <v>12</v>
      </c>
      <c r="F45" s="160">
        <v>3</v>
      </c>
      <c r="G45" s="405"/>
      <c r="H45" s="242">
        <f t="shared" si="0"/>
        <v>0</v>
      </c>
      <c r="J45" s="162"/>
      <c r="K45" s="155"/>
      <c r="L45" s="128"/>
      <c r="M45" s="163"/>
      <c r="N45" s="128"/>
      <c r="O45" s="208"/>
      <c r="T45" s="141"/>
    </row>
    <row r="46" spans="1:24" ht="17.100000000000001" customHeight="1" x14ac:dyDescent="0.2">
      <c r="A46" s="120" t="s">
        <v>60</v>
      </c>
      <c r="B46" s="153">
        <f>B35+1</f>
        <v>20</v>
      </c>
      <c r="C46" s="431" t="s">
        <v>249</v>
      </c>
      <c r="D46" s="432"/>
      <c r="E46" s="159" t="s">
        <v>12</v>
      </c>
      <c r="F46" s="189">
        <v>1</v>
      </c>
      <c r="G46" s="405"/>
      <c r="H46" s="242">
        <f t="shared" si="0"/>
        <v>0</v>
      </c>
      <c r="J46" s="128"/>
      <c r="T46" s="166"/>
    </row>
    <row r="47" spans="1:24" ht="17.100000000000001" customHeight="1" x14ac:dyDescent="0.2">
      <c r="A47" s="120" t="s">
        <v>61</v>
      </c>
      <c r="B47" s="153">
        <f t="shared" ref="B47:B51" si="3">B46+1</f>
        <v>21</v>
      </c>
      <c r="C47" s="429" t="s">
        <v>279</v>
      </c>
      <c r="D47" s="430"/>
      <c r="E47" s="173"/>
      <c r="F47" s="218"/>
      <c r="G47" s="175"/>
      <c r="H47" s="242"/>
      <c r="J47" s="128"/>
      <c r="K47" s="155"/>
      <c r="L47" s="128"/>
      <c r="M47" s="163"/>
      <c r="N47" s="128"/>
      <c r="T47" s="166"/>
    </row>
    <row r="48" spans="1:24" ht="17.100000000000001" customHeight="1" x14ac:dyDescent="0.2">
      <c r="B48" s="153">
        <f t="shared" si="3"/>
        <v>22</v>
      </c>
      <c r="C48" s="429" t="s">
        <v>279</v>
      </c>
      <c r="D48" s="430"/>
      <c r="E48" s="173"/>
      <c r="F48" s="218"/>
      <c r="G48" s="175"/>
      <c r="H48" s="242"/>
      <c r="N48" s="128"/>
      <c r="T48" s="191"/>
    </row>
    <row r="49" spans="1:24" ht="17.100000000000001" customHeight="1" x14ac:dyDescent="0.2">
      <c r="B49" s="153">
        <f t="shared" si="3"/>
        <v>23</v>
      </c>
      <c r="C49" s="429" t="s">
        <v>279</v>
      </c>
      <c r="D49" s="430"/>
      <c r="E49" s="173"/>
      <c r="F49" s="218"/>
      <c r="G49" s="175"/>
      <c r="H49" s="242"/>
      <c r="T49" s="191"/>
    </row>
    <row r="50" spans="1:24" ht="17.100000000000001" customHeight="1" x14ac:dyDescent="0.2">
      <c r="A50" s="120" t="s">
        <v>63</v>
      </c>
      <c r="B50" s="153">
        <f t="shared" si="3"/>
        <v>24</v>
      </c>
      <c r="C50" s="431" t="s">
        <v>250</v>
      </c>
      <c r="D50" s="432"/>
      <c r="E50" s="159" t="s">
        <v>12</v>
      </c>
      <c r="F50" s="189">
        <v>1</v>
      </c>
      <c r="G50" s="405"/>
      <c r="H50" s="242">
        <f t="shared" si="0"/>
        <v>0</v>
      </c>
      <c r="Q50" s="211"/>
      <c r="R50" s="132"/>
      <c r="S50" s="128"/>
      <c r="T50" s="166"/>
      <c r="U50" s="128"/>
    </row>
    <row r="51" spans="1:24" ht="17.100000000000001" customHeight="1" x14ac:dyDescent="0.2">
      <c r="A51" s="120" t="s">
        <v>64</v>
      </c>
      <c r="B51" s="153">
        <f t="shared" si="3"/>
        <v>25</v>
      </c>
      <c r="C51" s="431" t="s">
        <v>15</v>
      </c>
      <c r="D51" s="432"/>
      <c r="E51" s="159" t="s">
        <v>40</v>
      </c>
      <c r="F51" s="189">
        <v>1</v>
      </c>
      <c r="G51" s="405"/>
      <c r="H51" s="242">
        <f t="shared" si="0"/>
        <v>0</v>
      </c>
      <c r="Q51" s="211"/>
      <c r="R51" s="132"/>
      <c r="S51" s="128"/>
      <c r="T51" s="166"/>
      <c r="U51" s="128"/>
    </row>
    <row r="52" spans="1:24" ht="17.100000000000001" customHeight="1" x14ac:dyDescent="0.2">
      <c r="A52" s="120" t="s">
        <v>65</v>
      </c>
      <c r="B52" s="153">
        <f>B51+1</f>
        <v>26</v>
      </c>
      <c r="C52" s="429" t="s">
        <v>279</v>
      </c>
      <c r="D52" s="430"/>
      <c r="E52" s="173"/>
      <c r="F52" s="218"/>
      <c r="G52" s="175"/>
      <c r="H52" s="242"/>
      <c r="J52" s="128"/>
      <c r="K52" s="212"/>
      <c r="L52" s="213"/>
      <c r="N52" s="128"/>
      <c r="O52" s="211"/>
      <c r="P52" s="132"/>
      <c r="Q52" s="128"/>
      <c r="S52" s="128"/>
      <c r="T52" s="191"/>
      <c r="U52" s="132"/>
      <c r="V52" s="211"/>
      <c r="W52" s="132"/>
    </row>
    <row r="53" spans="1:24" ht="17.100000000000001" customHeight="1" x14ac:dyDescent="0.2">
      <c r="A53" s="120" t="s">
        <v>66</v>
      </c>
      <c r="B53" s="153">
        <f t="shared" ref="B53:B58" si="4">B52+1</f>
        <v>27</v>
      </c>
      <c r="C53" s="429" t="s">
        <v>279</v>
      </c>
      <c r="D53" s="430"/>
      <c r="E53" s="173"/>
      <c r="F53" s="218"/>
      <c r="G53" s="175"/>
      <c r="H53" s="242"/>
      <c r="J53" s="128"/>
      <c r="K53" s="212"/>
      <c r="L53" s="213"/>
      <c r="N53" s="128"/>
      <c r="O53" s="211"/>
      <c r="P53" s="132"/>
      <c r="Q53" s="128"/>
      <c r="S53" s="128"/>
      <c r="T53" s="191"/>
      <c r="U53" s="132"/>
      <c r="V53" s="211"/>
      <c r="W53" s="132"/>
      <c r="X53" s="132"/>
    </row>
    <row r="54" spans="1:24" ht="17.100000000000001" customHeight="1" x14ac:dyDescent="0.2">
      <c r="B54" s="153">
        <f t="shared" si="4"/>
        <v>28</v>
      </c>
      <c r="C54" s="429" t="s">
        <v>279</v>
      </c>
      <c r="D54" s="430"/>
      <c r="E54" s="173"/>
      <c r="F54" s="296"/>
      <c r="G54" s="203"/>
      <c r="H54" s="242"/>
      <c r="K54" s="212"/>
      <c r="L54" s="212"/>
      <c r="N54" s="128"/>
      <c r="P54" s="128"/>
      <c r="Q54" s="211"/>
      <c r="R54" s="132"/>
      <c r="S54" s="128"/>
      <c r="T54" s="141"/>
      <c r="U54" s="132"/>
      <c r="V54" s="211"/>
      <c r="W54" s="132"/>
      <c r="X54" s="132"/>
    </row>
    <row r="55" spans="1:24" ht="17.100000000000001" customHeight="1" x14ac:dyDescent="0.2">
      <c r="B55" s="153">
        <f t="shared" si="4"/>
        <v>29</v>
      </c>
      <c r="C55" s="429" t="s">
        <v>279</v>
      </c>
      <c r="D55" s="430"/>
      <c r="E55" s="173"/>
      <c r="F55" s="296"/>
      <c r="G55" s="175"/>
      <c r="H55" s="242"/>
      <c r="K55" s="212"/>
      <c r="N55" s="128"/>
      <c r="P55" s="128"/>
      <c r="Q55" s="211"/>
      <c r="R55" s="132"/>
      <c r="S55" s="128"/>
      <c r="T55" s="191"/>
      <c r="U55" s="128"/>
      <c r="V55" s="132"/>
      <c r="X55" s="132"/>
    </row>
    <row r="56" spans="1:24" ht="17.100000000000001" customHeight="1" x14ac:dyDescent="0.2">
      <c r="A56" s="120" t="s">
        <v>79</v>
      </c>
      <c r="B56" s="153">
        <f t="shared" si="4"/>
        <v>30</v>
      </c>
      <c r="C56" s="429" t="s">
        <v>279</v>
      </c>
      <c r="D56" s="430"/>
      <c r="E56" s="218"/>
      <c r="F56" s="218"/>
      <c r="G56" s="175"/>
      <c r="H56" s="242"/>
      <c r="K56" s="212"/>
      <c r="N56" s="128"/>
      <c r="P56" s="128"/>
      <c r="Q56" s="211"/>
      <c r="R56" s="132"/>
      <c r="S56" s="128"/>
      <c r="T56" s="190"/>
      <c r="U56" s="128"/>
      <c r="V56" s="132"/>
    </row>
    <row r="57" spans="1:24" ht="17.100000000000001" customHeight="1" x14ac:dyDescent="0.2">
      <c r="A57" s="120" t="s">
        <v>80</v>
      </c>
      <c r="B57" s="153">
        <f t="shared" si="4"/>
        <v>31</v>
      </c>
      <c r="C57" s="193" t="s">
        <v>75</v>
      </c>
      <c r="D57" s="194"/>
      <c r="E57" s="189" t="s">
        <v>12</v>
      </c>
      <c r="F57" s="189">
        <v>1</v>
      </c>
      <c r="G57" s="405"/>
      <c r="H57" s="242">
        <f t="shared" si="0"/>
        <v>0</v>
      </c>
      <c r="K57" s="212"/>
      <c r="N57" s="128"/>
      <c r="P57" s="128"/>
      <c r="Q57" s="211"/>
      <c r="R57" s="132"/>
      <c r="S57" s="128"/>
      <c r="T57" s="190"/>
      <c r="U57" s="128"/>
      <c r="V57" s="211"/>
      <c r="W57" s="132"/>
    </row>
    <row r="58" spans="1:24" ht="17.100000000000001" customHeight="1" x14ac:dyDescent="0.2">
      <c r="A58" s="120" t="s">
        <v>71</v>
      </c>
      <c r="B58" s="153">
        <f t="shared" si="4"/>
        <v>32</v>
      </c>
      <c r="C58" s="193" t="s">
        <v>253</v>
      </c>
      <c r="D58" s="194"/>
      <c r="E58" s="189" t="s">
        <v>12</v>
      </c>
      <c r="F58" s="189">
        <v>1</v>
      </c>
      <c r="G58" s="405"/>
      <c r="H58" s="242">
        <f t="shared" si="0"/>
        <v>0</v>
      </c>
      <c r="K58" s="212"/>
      <c r="N58" s="128"/>
      <c r="P58" s="128"/>
      <c r="Q58" s="211"/>
      <c r="R58" s="132"/>
      <c r="S58" s="128"/>
      <c r="T58" s="190"/>
      <c r="U58" s="128"/>
      <c r="V58" s="211"/>
      <c r="W58" s="132"/>
      <c r="X58" s="132"/>
    </row>
    <row r="59" spans="1:24" ht="17.100000000000001" customHeight="1" x14ac:dyDescent="0.2">
      <c r="B59" s="172">
        <f>B58+0.01</f>
        <v>32.01</v>
      </c>
      <c r="C59" s="193" t="s">
        <v>183</v>
      </c>
      <c r="D59" s="194"/>
      <c r="E59" s="189" t="s">
        <v>12</v>
      </c>
      <c r="F59" s="189">
        <v>1</v>
      </c>
      <c r="G59" s="405"/>
      <c r="H59" s="242">
        <f t="shared" si="0"/>
        <v>0</v>
      </c>
      <c r="K59" s="212"/>
      <c r="N59" s="128"/>
      <c r="P59" s="128"/>
      <c r="Q59" s="211"/>
      <c r="R59" s="132"/>
      <c r="S59" s="128"/>
      <c r="T59" s="190"/>
      <c r="U59" s="128"/>
      <c r="V59" s="211"/>
      <c r="W59" s="132"/>
      <c r="X59" s="132"/>
    </row>
    <row r="60" spans="1:24" ht="17.100000000000001" customHeight="1" x14ac:dyDescent="0.2">
      <c r="B60" s="172">
        <f>B59+0.01</f>
        <v>32.019999999999996</v>
      </c>
      <c r="C60" s="429" t="s">
        <v>279</v>
      </c>
      <c r="D60" s="430"/>
      <c r="E60" s="218"/>
      <c r="F60" s="218"/>
      <c r="G60" s="175"/>
      <c r="H60" s="242"/>
      <c r="K60" s="212"/>
      <c r="N60" s="128"/>
      <c r="P60" s="128"/>
      <c r="Q60" s="211"/>
      <c r="R60" s="132"/>
      <c r="S60" s="128"/>
      <c r="T60" s="190"/>
      <c r="U60" s="128"/>
      <c r="V60" s="211"/>
      <c r="W60" s="132"/>
      <c r="X60" s="132"/>
    </row>
    <row r="61" spans="1:24" ht="17.100000000000001" customHeight="1" x14ac:dyDescent="0.2">
      <c r="B61" s="172">
        <f>B60+0.01</f>
        <v>32.029999999999994</v>
      </c>
      <c r="C61" s="429" t="s">
        <v>279</v>
      </c>
      <c r="D61" s="430"/>
      <c r="E61" s="218"/>
      <c r="F61" s="218"/>
      <c r="G61" s="220"/>
      <c r="H61" s="242"/>
      <c r="K61" s="212"/>
      <c r="N61" s="128"/>
      <c r="P61" s="128"/>
      <c r="Q61" s="211"/>
      <c r="R61" s="132"/>
      <c r="S61" s="128"/>
      <c r="T61" s="190"/>
      <c r="U61" s="128"/>
      <c r="V61" s="211"/>
      <c r="W61" s="132"/>
      <c r="X61" s="132"/>
    </row>
    <row r="62" spans="1:24" ht="17.100000000000001" customHeight="1" x14ac:dyDescent="0.2">
      <c r="B62" s="153">
        <f>B58+1</f>
        <v>33</v>
      </c>
      <c r="C62" s="193" t="s">
        <v>192</v>
      </c>
      <c r="D62" s="194"/>
      <c r="E62" s="189" t="s">
        <v>12</v>
      </c>
      <c r="F62" s="189">
        <v>1</v>
      </c>
      <c r="G62" s="405"/>
      <c r="H62" s="242">
        <f t="shared" si="0"/>
        <v>0</v>
      </c>
      <c r="K62" s="212"/>
      <c r="N62" s="128"/>
      <c r="P62" s="128"/>
      <c r="Q62" s="211"/>
      <c r="R62" s="132"/>
      <c r="S62" s="128"/>
      <c r="T62" s="190"/>
      <c r="U62" s="128"/>
      <c r="V62" s="211"/>
      <c r="W62" s="132"/>
      <c r="X62" s="132"/>
    </row>
    <row r="63" spans="1:24" ht="17.100000000000001" customHeight="1" x14ac:dyDescent="0.2">
      <c r="B63" s="153">
        <f t="shared" ref="B63:B76" si="5">B62+1</f>
        <v>34</v>
      </c>
      <c r="C63" s="193" t="s">
        <v>193</v>
      </c>
      <c r="D63" s="194"/>
      <c r="E63" s="189" t="s">
        <v>12</v>
      </c>
      <c r="F63" s="189">
        <v>1</v>
      </c>
      <c r="G63" s="405"/>
      <c r="H63" s="242">
        <f t="shared" si="0"/>
        <v>0</v>
      </c>
      <c r="N63" s="128"/>
      <c r="P63" s="128"/>
      <c r="Q63" s="211"/>
      <c r="R63" s="132"/>
      <c r="S63" s="128"/>
      <c r="T63" s="190"/>
      <c r="U63" s="128"/>
      <c r="V63" s="211"/>
      <c r="W63" s="132"/>
      <c r="X63" s="132"/>
    </row>
    <row r="64" spans="1:24" ht="17.100000000000001" customHeight="1" x14ac:dyDescent="0.2">
      <c r="A64" s="120" t="s">
        <v>81</v>
      </c>
      <c r="B64" s="153">
        <f>B63+1</f>
        <v>35</v>
      </c>
      <c r="C64" s="222" t="s">
        <v>227</v>
      </c>
      <c r="D64" s="194"/>
      <c r="E64" s="177"/>
      <c r="F64" s="177"/>
      <c r="G64" s="223"/>
      <c r="H64" s="223"/>
      <c r="N64" s="128"/>
      <c r="O64" s="138"/>
      <c r="P64" s="128"/>
      <c r="Q64" s="211"/>
      <c r="R64" s="132"/>
      <c r="S64" s="128"/>
      <c r="T64" s="141"/>
      <c r="U64" s="128"/>
      <c r="V64" s="131"/>
      <c r="W64" s="132"/>
      <c r="X64" s="221"/>
    </row>
    <row r="65" spans="1:24" ht="17.100000000000001" customHeight="1" x14ac:dyDescent="0.2">
      <c r="B65" s="225">
        <f>B64+0.01</f>
        <v>35.01</v>
      </c>
      <c r="C65" s="226" t="s">
        <v>186</v>
      </c>
      <c r="D65" s="194"/>
      <c r="E65" s="189" t="s">
        <v>11</v>
      </c>
      <c r="F65" s="189">
        <v>10</v>
      </c>
      <c r="G65" s="405"/>
      <c r="H65" s="242">
        <f t="shared" si="0"/>
        <v>0</v>
      </c>
      <c r="N65" s="128"/>
      <c r="O65" s="138"/>
      <c r="P65" s="128"/>
      <c r="Q65" s="211"/>
      <c r="R65" s="132"/>
      <c r="S65" s="128"/>
      <c r="T65" s="190"/>
      <c r="U65" s="128"/>
      <c r="V65" s="131"/>
      <c r="W65" s="132"/>
      <c r="X65" s="221"/>
    </row>
    <row r="66" spans="1:24" ht="17.100000000000001" customHeight="1" x14ac:dyDescent="0.2">
      <c r="B66" s="225">
        <f>B65+0.01</f>
        <v>35.019999999999996</v>
      </c>
      <c r="C66" s="227" t="s">
        <v>187</v>
      </c>
      <c r="D66" s="194"/>
      <c r="E66" s="189" t="s">
        <v>11</v>
      </c>
      <c r="F66" s="189">
        <v>30</v>
      </c>
      <c r="G66" s="405"/>
      <c r="H66" s="242">
        <f t="shared" si="0"/>
        <v>0</v>
      </c>
      <c r="T66" s="190"/>
    </row>
    <row r="67" spans="1:24" ht="17.100000000000001" customHeight="1" x14ac:dyDescent="0.2">
      <c r="A67" s="120" t="s">
        <v>96</v>
      </c>
      <c r="B67" s="153">
        <f>B64+1</f>
        <v>36</v>
      </c>
      <c r="C67" s="193" t="s">
        <v>108</v>
      </c>
      <c r="D67" s="194"/>
      <c r="E67" s="189" t="s">
        <v>11</v>
      </c>
      <c r="F67" s="189">
        <v>10</v>
      </c>
      <c r="G67" s="405"/>
      <c r="H67" s="242">
        <f t="shared" si="0"/>
        <v>0</v>
      </c>
      <c r="T67" s="190"/>
      <c r="V67" s="224"/>
      <c r="W67" s="132"/>
      <c r="X67" s="132"/>
    </row>
    <row r="68" spans="1:24" ht="17.100000000000001" customHeight="1" x14ac:dyDescent="0.2">
      <c r="A68" s="120" t="s">
        <v>82</v>
      </c>
      <c r="B68" s="153">
        <f t="shared" si="5"/>
        <v>37</v>
      </c>
      <c r="C68" s="193" t="s">
        <v>78</v>
      </c>
      <c r="D68" s="194"/>
      <c r="E68" s="189" t="s">
        <v>12</v>
      </c>
      <c r="F68" s="189">
        <v>1</v>
      </c>
      <c r="G68" s="405"/>
      <c r="H68" s="242">
        <f t="shared" si="0"/>
        <v>0</v>
      </c>
      <c r="T68" s="190"/>
      <c r="V68" s="131"/>
      <c r="W68" s="132"/>
      <c r="X68" s="132"/>
    </row>
    <row r="69" spans="1:24" ht="17.100000000000001" customHeight="1" x14ac:dyDescent="0.2">
      <c r="B69" s="153">
        <f>B68+1</f>
        <v>38</v>
      </c>
      <c r="C69" s="194" t="s">
        <v>175</v>
      </c>
      <c r="D69" s="194"/>
      <c r="E69" s="189" t="s">
        <v>40</v>
      </c>
      <c r="F69" s="189">
        <v>1</v>
      </c>
      <c r="G69" s="405"/>
      <c r="H69" s="242">
        <f t="shared" si="0"/>
        <v>0</v>
      </c>
      <c r="T69" s="190"/>
    </row>
    <row r="70" spans="1:24" ht="17.100000000000001" customHeight="1" x14ac:dyDescent="0.2">
      <c r="B70" s="153">
        <f t="shared" si="5"/>
        <v>39</v>
      </c>
      <c r="C70" s="429" t="s">
        <v>279</v>
      </c>
      <c r="D70" s="430"/>
      <c r="E70" s="218"/>
      <c r="F70" s="218"/>
      <c r="G70" s="175"/>
      <c r="H70" s="242"/>
      <c r="T70" s="190"/>
    </row>
    <row r="71" spans="1:24" ht="17.100000000000001" customHeight="1" x14ac:dyDescent="0.2">
      <c r="B71" s="153">
        <f t="shared" si="5"/>
        <v>40</v>
      </c>
      <c r="C71" s="157" t="s">
        <v>115</v>
      </c>
      <c r="D71" s="158"/>
      <c r="E71" s="159" t="s">
        <v>14</v>
      </c>
      <c r="F71" s="189">
        <f>ROUNDUP(F27/2,0)</f>
        <v>105</v>
      </c>
      <c r="G71" s="405"/>
      <c r="H71" s="242">
        <f t="shared" si="0"/>
        <v>0</v>
      </c>
      <c r="T71" s="166"/>
    </row>
    <row r="72" spans="1:24" ht="17.100000000000001" customHeight="1" x14ac:dyDescent="0.2">
      <c r="A72" s="120" t="s">
        <v>118</v>
      </c>
      <c r="B72" s="153">
        <f t="shared" si="5"/>
        <v>41</v>
      </c>
      <c r="C72" s="429" t="s">
        <v>279</v>
      </c>
      <c r="D72" s="430"/>
      <c r="E72" s="218"/>
      <c r="F72" s="218"/>
      <c r="G72" s="175"/>
      <c r="H72" s="242"/>
      <c r="T72" s="317"/>
    </row>
    <row r="73" spans="1:24" ht="17.100000000000001" customHeight="1" x14ac:dyDescent="0.2">
      <c r="B73" s="153">
        <f t="shared" si="5"/>
        <v>42</v>
      </c>
      <c r="C73" s="230" t="s">
        <v>182</v>
      </c>
      <c r="D73" s="278"/>
      <c r="E73" s="189" t="s">
        <v>72</v>
      </c>
      <c r="F73" s="189">
        <v>20</v>
      </c>
      <c r="G73" s="405"/>
      <c r="H73" s="242">
        <f t="shared" si="0"/>
        <v>0</v>
      </c>
      <c r="T73" s="228"/>
    </row>
    <row r="74" spans="1:24" ht="17.100000000000001" customHeight="1" x14ac:dyDescent="0.2">
      <c r="B74" s="153">
        <f t="shared" si="5"/>
        <v>43</v>
      </c>
      <c r="C74" s="429" t="s">
        <v>279</v>
      </c>
      <c r="D74" s="430"/>
      <c r="E74" s="218"/>
      <c r="F74" s="218"/>
      <c r="G74" s="203"/>
      <c r="H74" s="176"/>
      <c r="T74" s="228"/>
    </row>
    <row r="75" spans="1:24" ht="17.100000000000001" customHeight="1" x14ac:dyDescent="0.2">
      <c r="B75" s="153">
        <f t="shared" si="5"/>
        <v>44</v>
      </c>
      <c r="C75" s="429" t="s">
        <v>279</v>
      </c>
      <c r="D75" s="430"/>
      <c r="E75" s="218"/>
      <c r="F75" s="218"/>
      <c r="G75" s="175"/>
      <c r="H75" s="176"/>
      <c r="T75" s="317"/>
    </row>
    <row r="76" spans="1:24" ht="17.100000000000001" customHeight="1" thickBot="1" x14ac:dyDescent="0.25">
      <c r="B76" s="153">
        <f t="shared" si="5"/>
        <v>45</v>
      </c>
      <c r="C76" s="429" t="s">
        <v>279</v>
      </c>
      <c r="D76" s="430"/>
      <c r="E76" s="218"/>
      <c r="F76" s="218"/>
      <c r="G76" s="175"/>
      <c r="H76" s="176"/>
      <c r="T76" s="317"/>
    </row>
    <row r="77" spans="1:24" ht="17.100000000000001" customHeight="1" thickBot="1" x14ac:dyDescent="0.3">
      <c r="B77" s="341"/>
      <c r="C77" s="342" t="s">
        <v>290</v>
      </c>
      <c r="D77" s="343"/>
      <c r="E77" s="344"/>
      <c r="F77" s="344"/>
      <c r="G77" s="345"/>
      <c r="H77" s="346"/>
      <c r="K77" s="253" t="s">
        <v>86</v>
      </c>
      <c r="L77" s="315">
        <v>150</v>
      </c>
      <c r="M77" s="212" t="s">
        <v>104</v>
      </c>
      <c r="N77" s="316">
        <v>17</v>
      </c>
      <c r="O77" s="185"/>
      <c r="P77" s="185"/>
    </row>
    <row r="78" spans="1:24" ht="17.100000000000001" customHeight="1" x14ac:dyDescent="0.25">
      <c r="B78" s="347">
        <f>MAX(B14:B77)+1</f>
        <v>46</v>
      </c>
      <c r="C78" s="438" t="s">
        <v>276</v>
      </c>
      <c r="D78" s="439"/>
      <c r="E78" s="239"/>
      <c r="F78" s="318"/>
      <c r="G78" s="241"/>
      <c r="H78" s="242"/>
      <c r="I78" s="233">
        <v>0.1</v>
      </c>
      <c r="K78" s="185"/>
      <c r="L78" s="185"/>
      <c r="M78" s="185"/>
      <c r="N78" s="258" t="s">
        <v>87</v>
      </c>
      <c r="O78" s="258" t="s">
        <v>88</v>
      </c>
      <c r="P78" s="348"/>
    </row>
    <row r="79" spans="1:24" ht="27" customHeight="1" thickBot="1" x14ac:dyDescent="0.3">
      <c r="B79" s="349">
        <f>B78+1</f>
        <v>47</v>
      </c>
      <c r="C79" s="436" t="s">
        <v>280</v>
      </c>
      <c r="D79" s="437"/>
      <c r="E79" s="189"/>
      <c r="F79" s="244">
        <v>0.1</v>
      </c>
      <c r="G79" s="245"/>
      <c r="H79" s="246"/>
      <c r="I79" s="211"/>
      <c r="K79" s="185"/>
      <c r="L79" s="258" t="s">
        <v>91</v>
      </c>
      <c r="M79" s="258" t="s">
        <v>92</v>
      </c>
      <c r="N79" s="258" t="s">
        <v>93</v>
      </c>
      <c r="O79" s="258" t="s">
        <v>93</v>
      </c>
      <c r="P79" s="185"/>
    </row>
    <row r="80" spans="1:24" ht="17.100000000000001" customHeight="1" thickBot="1" x14ac:dyDescent="0.3">
      <c r="B80" s="341"/>
      <c r="C80" s="342" t="s">
        <v>291</v>
      </c>
      <c r="D80" s="343"/>
      <c r="E80" s="344"/>
      <c r="F80" s="344"/>
      <c r="G80" s="345"/>
      <c r="H80" s="346"/>
      <c r="K80" s="185"/>
      <c r="L80" s="128">
        <f>VLOOKUP(J15,L89:N91,2)</f>
        <v>3.89</v>
      </c>
      <c r="M80" s="128">
        <f>L77</f>
        <v>150</v>
      </c>
      <c r="N80" s="264">
        <f>(M80/448.83)/((L80/12)^2*3.14/4)</f>
        <v>4.0513803196408436</v>
      </c>
      <c r="O80" s="264">
        <f>((M80/448.83)/((L80/12)^2*3.14/4))*1.5</f>
        <v>6.0770704794612653</v>
      </c>
      <c r="P80" s="185"/>
    </row>
    <row r="81" spans="2:17" ht="15.75" hidden="1" x14ac:dyDescent="0.25">
      <c r="B81" s="247"/>
      <c r="C81" s="120" t="s">
        <v>110</v>
      </c>
      <c r="H81" s="248"/>
      <c r="K81" s="185"/>
      <c r="L81" s="185"/>
      <c r="M81" s="185"/>
      <c r="N81" s="265" t="str">
        <f xml:space="preserve"> IF(N80&gt;=8,"Upsize","Keep Size")</f>
        <v>Keep Size</v>
      </c>
      <c r="O81" s="185"/>
      <c r="P81" s="185"/>
    </row>
    <row r="82" spans="2:17" hidden="1" x14ac:dyDescent="0.2">
      <c r="B82" s="249"/>
      <c r="H82" s="248"/>
    </row>
    <row r="83" spans="2:17" hidden="1" x14ac:dyDescent="0.2">
      <c r="B83" s="249" t="s">
        <v>8</v>
      </c>
      <c r="C83" s="120" t="s">
        <v>34</v>
      </c>
      <c r="H83" s="248"/>
      <c r="L83" s="120" t="s">
        <v>120</v>
      </c>
    </row>
    <row r="84" spans="2:17" ht="15.75" hidden="1" customHeight="1" thickBot="1" x14ac:dyDescent="0.25">
      <c r="B84" s="250"/>
      <c r="C84" s="434" t="s">
        <v>220</v>
      </c>
      <c r="D84" s="434"/>
      <c r="E84" s="434"/>
      <c r="F84" s="434"/>
      <c r="G84" s="434"/>
      <c r="H84" s="435"/>
    </row>
    <row r="85" spans="2:17" hidden="1" x14ac:dyDescent="0.2"/>
    <row r="86" spans="2:17" hidden="1" x14ac:dyDescent="0.2">
      <c r="B86" s="252"/>
      <c r="C86" s="252" t="s">
        <v>119</v>
      </c>
      <c r="E86" s="253" t="s">
        <v>18</v>
      </c>
      <c r="F86" s="261">
        <v>12.31</v>
      </c>
      <c r="G86" s="132" t="s">
        <v>19</v>
      </c>
      <c r="H86" s="132" t="s">
        <v>20</v>
      </c>
      <c r="L86" s="120" t="s">
        <v>94</v>
      </c>
      <c r="M86" s="120" t="s">
        <v>89</v>
      </c>
      <c r="N86" s="120" t="s">
        <v>90</v>
      </c>
      <c r="O86" s="120" t="s">
        <v>95</v>
      </c>
    </row>
    <row r="87" spans="2:17" ht="15.75" hidden="1" x14ac:dyDescent="0.25">
      <c r="B87" s="253"/>
      <c r="E87" s="253" t="s">
        <v>21</v>
      </c>
      <c r="F87" s="324">
        <v>-2.83</v>
      </c>
      <c r="G87" s="132" t="s">
        <v>19</v>
      </c>
      <c r="H87" s="261">
        <f>(F86-F87)+F94</f>
        <v>14.64</v>
      </c>
      <c r="L87" s="185"/>
      <c r="M87" s="185"/>
    </row>
    <row r="88" spans="2:17" hidden="1" x14ac:dyDescent="0.2">
      <c r="B88" s="252"/>
      <c r="C88" s="252"/>
      <c r="E88" s="253" t="s">
        <v>22</v>
      </c>
      <c r="F88" s="131">
        <v>4</v>
      </c>
      <c r="G88" s="120" t="s">
        <v>23</v>
      </c>
      <c r="H88" s="120"/>
      <c r="L88" s="128">
        <v>2</v>
      </c>
      <c r="M88" s="258"/>
      <c r="N88" s="258"/>
      <c r="O88" s="269">
        <v>2.0470000000000002</v>
      </c>
    </row>
    <row r="89" spans="2:17" hidden="1" x14ac:dyDescent="0.2">
      <c r="B89" s="252"/>
      <c r="C89" s="252"/>
      <c r="E89" s="253" t="s">
        <v>24</v>
      </c>
      <c r="F89" s="131">
        <v>0</v>
      </c>
      <c r="G89" s="120" t="s">
        <v>23</v>
      </c>
      <c r="H89" s="120" t="s">
        <v>41</v>
      </c>
      <c r="L89" s="128">
        <v>4</v>
      </c>
      <c r="M89" s="269">
        <v>3.89</v>
      </c>
      <c r="N89" s="269">
        <v>4.2699999999999996</v>
      </c>
    </row>
    <row r="90" spans="2:17" hidden="1" x14ac:dyDescent="0.2">
      <c r="B90" s="252"/>
      <c r="C90" s="252"/>
      <c r="E90" s="253" t="s">
        <v>25</v>
      </c>
      <c r="F90" s="131">
        <v>0</v>
      </c>
      <c r="G90" s="132" t="s">
        <v>23</v>
      </c>
      <c r="H90" s="263">
        <v>2</v>
      </c>
      <c r="L90" s="128">
        <v>6</v>
      </c>
      <c r="M90" s="269">
        <v>5.59</v>
      </c>
      <c r="N90" s="269">
        <v>6.13</v>
      </c>
      <c r="Q90" s="120" t="s">
        <v>43</v>
      </c>
    </row>
    <row r="91" spans="2:17" hidden="1" x14ac:dyDescent="0.2">
      <c r="B91" s="252"/>
      <c r="C91" s="252"/>
      <c r="E91" s="253" t="s">
        <v>26</v>
      </c>
      <c r="F91" s="128">
        <f>ROUNDUP(F88^2*3.14/4,0)</f>
        <v>13</v>
      </c>
      <c r="G91" s="132" t="s">
        <v>27</v>
      </c>
      <c r="L91" s="128">
        <v>8</v>
      </c>
      <c r="M91" s="269">
        <v>7.34</v>
      </c>
      <c r="N91" s="269">
        <v>8.0399999999999991</v>
      </c>
      <c r="Q91" s="120" t="s">
        <v>44</v>
      </c>
    </row>
    <row r="92" spans="2:17" hidden="1" x14ac:dyDescent="0.2">
      <c r="B92" s="252"/>
      <c r="C92" s="252"/>
      <c r="E92" s="253" t="s">
        <v>28</v>
      </c>
      <c r="F92" s="128">
        <f>ROUNDUP(2*3.14*(F88/2)*((F88/2)+((F86-F87)+F94)),0)</f>
        <v>209</v>
      </c>
      <c r="G92" s="132" t="s">
        <v>27</v>
      </c>
      <c r="H92" s="267" t="s">
        <v>42</v>
      </c>
    </row>
    <row r="93" spans="2:17" hidden="1" x14ac:dyDescent="0.2">
      <c r="B93" s="120"/>
      <c r="E93" s="253" t="s">
        <v>29</v>
      </c>
      <c r="F93" s="128">
        <f>F92-F91*2</f>
        <v>183</v>
      </c>
      <c r="G93" s="132" t="s">
        <v>27</v>
      </c>
      <c r="H93" s="263" t="s">
        <v>44</v>
      </c>
    </row>
    <row r="94" spans="2:17" hidden="1" x14ac:dyDescent="0.2">
      <c r="E94" s="253" t="s">
        <v>282</v>
      </c>
      <c r="F94" s="261">
        <v>-0.5</v>
      </c>
      <c r="G94" s="132" t="s">
        <v>23</v>
      </c>
    </row>
    <row r="95" spans="2:17" hidden="1" x14ac:dyDescent="0.2">
      <c r="B95" s="120"/>
      <c r="E95" s="253" t="s">
        <v>45</v>
      </c>
      <c r="F95" s="261">
        <v>0</v>
      </c>
      <c r="G95" s="132" t="s">
        <v>23</v>
      </c>
      <c r="H95" s="132" t="s">
        <v>68</v>
      </c>
    </row>
    <row r="96" spans="2:17" hidden="1" x14ac:dyDescent="0.2">
      <c r="E96" s="253" t="s">
        <v>46</v>
      </c>
      <c r="F96" s="261">
        <v>0</v>
      </c>
      <c r="G96" s="132" t="s">
        <v>23</v>
      </c>
      <c r="H96" s="263" t="s">
        <v>43</v>
      </c>
    </row>
    <row r="97" spans="2:21" hidden="1" x14ac:dyDescent="0.2">
      <c r="E97" s="253" t="s">
        <v>149</v>
      </c>
      <c r="F97" s="131">
        <f>ROUNDUP((((1*1.5)*(3.14*F88))+((0.67)*(3.14/4*(F88^2))))/27,0)</f>
        <v>2</v>
      </c>
      <c r="G97" s="132" t="s">
        <v>150</v>
      </c>
    </row>
    <row r="98" spans="2:21" hidden="1" x14ac:dyDescent="0.2">
      <c r="H98" s="132" t="s">
        <v>70</v>
      </c>
    </row>
    <row r="99" spans="2:21" hidden="1" x14ac:dyDescent="0.2">
      <c r="H99" s="263" t="s">
        <v>44</v>
      </c>
    </row>
    <row r="100" spans="2:21" hidden="1" x14ac:dyDescent="0.2">
      <c r="J100" s="128"/>
    </row>
    <row r="101" spans="2:21" hidden="1" x14ac:dyDescent="0.2">
      <c r="H101" s="132" t="s">
        <v>85</v>
      </c>
      <c r="J101" s="128"/>
    </row>
    <row r="102" spans="2:21" hidden="1" x14ac:dyDescent="0.2">
      <c r="H102" s="263" t="s">
        <v>43</v>
      </c>
      <c r="J102" s="268"/>
    </row>
    <row r="103" spans="2:21" hidden="1" x14ac:dyDescent="0.2">
      <c r="J103" s="268"/>
      <c r="K103" s="325"/>
      <c r="L103" s="325"/>
      <c r="M103" s="325"/>
      <c r="N103" s="268"/>
    </row>
    <row r="104" spans="2:21" hidden="1" x14ac:dyDescent="0.2">
      <c r="J104" s="268"/>
      <c r="K104" s="325"/>
      <c r="L104" s="325"/>
      <c r="M104" s="325"/>
      <c r="N104" s="268"/>
    </row>
    <row r="105" spans="2:21" ht="12.75" hidden="1" customHeight="1" x14ac:dyDescent="0.2">
      <c r="J105" s="268"/>
      <c r="K105" s="325"/>
      <c r="L105" s="325"/>
      <c r="M105" s="325"/>
      <c r="N105" s="268"/>
    </row>
    <row r="106" spans="2:21" ht="12.75" hidden="1" customHeight="1" x14ac:dyDescent="0.2">
      <c r="J106" s="128"/>
      <c r="K106" s="325"/>
      <c r="L106" s="325"/>
      <c r="M106" s="325"/>
      <c r="N106" s="268"/>
    </row>
    <row r="107" spans="2:21" ht="12.95" hidden="1" customHeight="1" x14ac:dyDescent="0.2">
      <c r="B107" s="128">
        <v>1000</v>
      </c>
      <c r="I107" s="132"/>
      <c r="J107" s="128"/>
    </row>
    <row r="108" spans="2:21" ht="12.95" hidden="1" customHeight="1" x14ac:dyDescent="0.2">
      <c r="I108" s="132"/>
      <c r="J108" s="270"/>
    </row>
    <row r="109" spans="2:21" ht="12.95" hidden="1" customHeight="1" x14ac:dyDescent="0.2">
      <c r="B109" s="153">
        <f>B107+1</f>
        <v>1001</v>
      </c>
      <c r="C109" s="232" t="s">
        <v>127</v>
      </c>
      <c r="D109" s="158"/>
      <c r="E109" s="274" t="s">
        <v>12</v>
      </c>
      <c r="F109" s="274"/>
      <c r="G109" s="276"/>
      <c r="H109" s="277">
        <f>SUM(J107:M107)</f>
        <v>0</v>
      </c>
      <c r="I109" s="132"/>
      <c r="J109" s="270"/>
      <c r="K109" s="271"/>
      <c r="L109" s="270"/>
      <c r="M109" s="271"/>
      <c r="N109" s="271"/>
    </row>
    <row r="110" spans="2:21" ht="12.95" hidden="1" customHeight="1" x14ac:dyDescent="0.2">
      <c r="B110" s="153">
        <f>B109+1</f>
        <v>1002</v>
      </c>
      <c r="C110" s="232" t="s">
        <v>128</v>
      </c>
      <c r="D110" s="231"/>
      <c r="E110" s="274" t="s">
        <v>40</v>
      </c>
      <c r="F110" s="274"/>
      <c r="G110" s="276"/>
      <c r="H110" s="277">
        <f>SUM(J108:M108)</f>
        <v>0</v>
      </c>
      <c r="I110" s="132"/>
      <c r="J110" s="270"/>
      <c r="K110" s="271"/>
      <c r="L110" s="270"/>
      <c r="M110" s="271"/>
      <c r="N110" s="271"/>
    </row>
    <row r="111" spans="2:21" ht="12.75" hidden="1" customHeight="1" x14ac:dyDescent="0.2">
      <c r="B111" s="153">
        <f>B110+1</f>
        <v>1003</v>
      </c>
      <c r="C111" s="232" t="s">
        <v>129</v>
      </c>
      <c r="D111" s="231"/>
      <c r="E111" s="274" t="s">
        <v>40</v>
      </c>
      <c r="F111" s="274"/>
      <c r="G111" s="276"/>
      <c r="H111" s="277">
        <f>SUM(J109:M109)</f>
        <v>0</v>
      </c>
      <c r="I111" s="132"/>
      <c r="J111" s="253"/>
      <c r="K111" s="271"/>
      <c r="L111" s="270"/>
      <c r="M111" s="271"/>
      <c r="N111" s="271"/>
    </row>
    <row r="112" spans="2:21" ht="12.75" hidden="1" customHeight="1" x14ac:dyDescent="0.2">
      <c r="B112" s="153">
        <f>B111+1</f>
        <v>1004</v>
      </c>
      <c r="C112" s="230" t="s">
        <v>130</v>
      </c>
      <c r="D112" s="278"/>
      <c r="E112" s="189" t="s">
        <v>40</v>
      </c>
      <c r="F112" s="189"/>
      <c r="G112" s="276"/>
      <c r="H112" s="277">
        <f>SUM(J110:M110)</f>
        <v>0</v>
      </c>
      <c r="I112" s="132"/>
      <c r="J112" s="253"/>
      <c r="K112" s="253"/>
      <c r="L112" s="253"/>
      <c r="M112" s="253"/>
      <c r="N112" s="271"/>
      <c r="O112" s="138"/>
      <c r="P112" s="272"/>
      <c r="Q112" s="138"/>
      <c r="R112" s="140"/>
      <c r="S112" s="138"/>
      <c r="T112" s="138"/>
      <c r="U112" s="273"/>
    </row>
    <row r="113" spans="2:24" ht="12.95" hidden="1" customHeight="1" x14ac:dyDescent="0.2">
      <c r="I113" s="132"/>
      <c r="J113" s="253"/>
      <c r="K113" s="253"/>
      <c r="L113" s="253"/>
      <c r="M113" s="253"/>
      <c r="N113" s="271"/>
      <c r="O113" s="138"/>
      <c r="P113" s="272"/>
      <c r="Q113" s="138"/>
      <c r="R113" s="140"/>
      <c r="S113" s="138"/>
      <c r="T113" s="138"/>
      <c r="U113" s="273"/>
    </row>
    <row r="114" spans="2:24" ht="12.95" hidden="1" customHeight="1" x14ac:dyDescent="0.2">
      <c r="I114" s="132"/>
      <c r="J114" s="253"/>
      <c r="K114" s="253"/>
      <c r="L114" s="253"/>
      <c r="M114" s="253"/>
      <c r="N114" s="271"/>
      <c r="O114" s="138"/>
      <c r="P114" s="272"/>
      <c r="Q114" s="138"/>
      <c r="R114" s="140"/>
      <c r="S114" s="138"/>
      <c r="T114" s="138"/>
      <c r="U114" s="273"/>
    </row>
    <row r="115" spans="2:24" ht="12.95" hidden="1" customHeight="1" x14ac:dyDescent="0.2">
      <c r="B115" s="153">
        <f>B112+1</f>
        <v>1005</v>
      </c>
      <c r="C115" s="232" t="s">
        <v>131</v>
      </c>
      <c r="D115" s="158"/>
      <c r="E115" s="279" t="s">
        <v>12</v>
      </c>
      <c r="F115" s="189"/>
      <c r="G115" s="350"/>
      <c r="H115" s="277">
        <f t="shared" ref="H115:H122" si="6">SUM(J113:N113)</f>
        <v>0</v>
      </c>
      <c r="I115" s="132"/>
      <c r="J115" s="253"/>
      <c r="K115" s="253"/>
      <c r="L115" s="253"/>
      <c r="M115" s="253"/>
      <c r="N115" s="271"/>
      <c r="O115" s="138"/>
      <c r="P115" s="272"/>
      <c r="Q115" s="138"/>
      <c r="R115" s="140"/>
      <c r="S115" s="138"/>
      <c r="T115" s="138"/>
      <c r="U115" s="273"/>
      <c r="V115" s="138"/>
      <c r="W115" s="138"/>
    </row>
    <row r="116" spans="2:24" ht="12.95" hidden="1" customHeight="1" x14ac:dyDescent="0.2">
      <c r="B116" s="153">
        <f t="shared" ref="B116:B123" si="7">B115+1</f>
        <v>1006</v>
      </c>
      <c r="C116" s="232" t="s">
        <v>132</v>
      </c>
      <c r="D116" s="281"/>
      <c r="E116" s="279" t="s">
        <v>117</v>
      </c>
      <c r="F116" s="189"/>
      <c r="G116" s="350"/>
      <c r="H116" s="277">
        <f t="shared" si="6"/>
        <v>0</v>
      </c>
      <c r="I116" s="132"/>
      <c r="J116" s="253"/>
      <c r="K116" s="253"/>
      <c r="L116" s="253"/>
      <c r="M116" s="253"/>
      <c r="N116" s="271"/>
      <c r="O116" s="138"/>
      <c r="P116" s="272"/>
      <c r="Q116" s="138"/>
      <c r="R116" s="140"/>
      <c r="S116" s="138"/>
      <c r="T116" s="138"/>
      <c r="U116" s="273"/>
      <c r="V116" s="138"/>
      <c r="W116" s="138"/>
      <c r="X116" s="138"/>
    </row>
    <row r="117" spans="2:24" ht="12.95" hidden="1" customHeight="1" x14ac:dyDescent="0.2">
      <c r="B117" s="153">
        <f t="shared" si="7"/>
        <v>1007</v>
      </c>
      <c r="C117" s="232" t="s">
        <v>133</v>
      </c>
      <c r="D117" s="281"/>
      <c r="E117" s="279" t="s">
        <v>40</v>
      </c>
      <c r="F117" s="189"/>
      <c r="G117" s="350"/>
      <c r="H117" s="277">
        <f t="shared" si="6"/>
        <v>0</v>
      </c>
      <c r="I117" s="132"/>
      <c r="J117" s="253"/>
      <c r="K117" s="253"/>
      <c r="L117" s="253"/>
      <c r="M117" s="253"/>
      <c r="N117" s="271"/>
      <c r="O117" s="138"/>
      <c r="P117" s="272"/>
      <c r="Q117" s="138"/>
      <c r="R117" s="140"/>
      <c r="S117" s="138"/>
      <c r="T117" s="138"/>
      <c r="U117" s="273"/>
      <c r="V117" s="138"/>
      <c r="W117" s="138"/>
      <c r="X117" s="138"/>
    </row>
    <row r="118" spans="2:24" ht="12.95" hidden="1" customHeight="1" x14ac:dyDescent="0.2">
      <c r="B118" s="153">
        <f t="shared" si="7"/>
        <v>1008</v>
      </c>
      <c r="C118" s="157" t="s">
        <v>130</v>
      </c>
      <c r="D118" s="140"/>
      <c r="E118" s="282" t="s">
        <v>40</v>
      </c>
      <c r="F118" s="189"/>
      <c r="G118" s="283"/>
      <c r="H118" s="277">
        <f t="shared" si="6"/>
        <v>0</v>
      </c>
      <c r="J118" s="253"/>
      <c r="K118" s="253"/>
      <c r="L118" s="253"/>
      <c r="M118" s="253"/>
      <c r="N118" s="271"/>
      <c r="O118" s="138"/>
      <c r="P118" s="272"/>
      <c r="Q118" s="138"/>
      <c r="R118" s="140"/>
      <c r="S118" s="138"/>
      <c r="T118" s="138"/>
      <c r="U118" s="273"/>
      <c r="V118" s="138"/>
      <c r="W118" s="138"/>
      <c r="X118" s="138"/>
    </row>
    <row r="119" spans="2:24" ht="12.95" hidden="1" customHeight="1" x14ac:dyDescent="0.2">
      <c r="B119" s="153">
        <f t="shared" si="7"/>
        <v>1009</v>
      </c>
      <c r="C119" s="157" t="s">
        <v>134</v>
      </c>
      <c r="D119" s="158"/>
      <c r="E119" s="159" t="s">
        <v>72</v>
      </c>
      <c r="F119" s="189"/>
      <c r="G119" s="283"/>
      <c r="H119" s="277">
        <f t="shared" si="6"/>
        <v>0</v>
      </c>
      <c r="J119" s="253"/>
      <c r="K119" s="253"/>
      <c r="L119" s="253"/>
      <c r="M119" s="253"/>
      <c r="N119" s="271"/>
      <c r="O119" s="138"/>
      <c r="P119" s="272"/>
      <c r="Q119" s="138"/>
      <c r="R119" s="140"/>
      <c r="S119" s="138"/>
      <c r="T119" s="138"/>
      <c r="U119" s="273"/>
      <c r="V119" s="138"/>
      <c r="W119" s="138"/>
      <c r="X119" s="138"/>
    </row>
    <row r="120" spans="2:24" ht="12.95" hidden="1" customHeight="1" x14ac:dyDescent="0.2">
      <c r="B120" s="153">
        <f t="shared" si="7"/>
        <v>1010</v>
      </c>
      <c r="C120" s="157" t="s">
        <v>135</v>
      </c>
      <c r="D120" s="158"/>
      <c r="E120" s="282" t="s">
        <v>40</v>
      </c>
      <c r="F120" s="189"/>
      <c r="G120" s="283"/>
      <c r="H120" s="277">
        <f t="shared" si="6"/>
        <v>0</v>
      </c>
      <c r="J120" s="253"/>
      <c r="K120" s="253"/>
      <c r="L120" s="253"/>
      <c r="M120" s="253"/>
      <c r="N120" s="271"/>
      <c r="O120" s="138"/>
      <c r="P120" s="272"/>
      <c r="Q120" s="138"/>
      <c r="R120" s="140"/>
      <c r="S120" s="138"/>
      <c r="T120" s="138"/>
      <c r="U120" s="273"/>
      <c r="V120" s="138"/>
      <c r="W120" s="138"/>
      <c r="X120" s="138"/>
    </row>
    <row r="121" spans="2:24" ht="12.95" hidden="1" customHeight="1" x14ac:dyDescent="0.2">
      <c r="B121" s="153">
        <f t="shared" si="7"/>
        <v>1011</v>
      </c>
      <c r="C121" s="157" t="s">
        <v>136</v>
      </c>
      <c r="D121" s="158"/>
      <c r="E121" s="282" t="s">
        <v>11</v>
      </c>
      <c r="F121" s="189"/>
      <c r="G121" s="283"/>
      <c r="H121" s="277">
        <f t="shared" si="6"/>
        <v>0</v>
      </c>
      <c r="J121" s="253"/>
      <c r="K121" s="253"/>
      <c r="L121" s="253"/>
      <c r="M121" s="253"/>
      <c r="N121" s="271"/>
      <c r="O121" s="138"/>
      <c r="P121" s="272"/>
      <c r="Q121" s="138"/>
      <c r="R121" s="140"/>
      <c r="S121" s="138"/>
      <c r="T121" s="138"/>
      <c r="U121" s="273"/>
      <c r="V121" s="138"/>
      <c r="W121" s="138"/>
      <c r="X121" s="138"/>
    </row>
    <row r="122" spans="2:24" ht="12.95" hidden="1" customHeight="1" x14ac:dyDescent="0.2">
      <c r="B122" s="153">
        <f t="shared" si="7"/>
        <v>1012</v>
      </c>
      <c r="C122" s="157" t="s">
        <v>137</v>
      </c>
      <c r="D122" s="158"/>
      <c r="E122" s="282" t="s">
        <v>11</v>
      </c>
      <c r="F122" s="189"/>
      <c r="G122" s="283"/>
      <c r="H122" s="277">
        <f t="shared" si="6"/>
        <v>0</v>
      </c>
      <c r="J122" s="253"/>
      <c r="K122" s="253"/>
      <c r="L122" s="253"/>
      <c r="M122" s="253"/>
      <c r="N122" s="271"/>
      <c r="O122" s="138"/>
      <c r="P122" s="272"/>
      <c r="Q122" s="138"/>
      <c r="R122" s="140"/>
      <c r="S122" s="138"/>
      <c r="T122" s="138"/>
      <c r="U122" s="273"/>
      <c r="V122" s="138"/>
      <c r="W122" s="138"/>
      <c r="X122" s="138"/>
    </row>
    <row r="123" spans="2:24" ht="12.95" hidden="1" customHeight="1" x14ac:dyDescent="0.2">
      <c r="B123" s="153">
        <f t="shared" si="7"/>
        <v>1013</v>
      </c>
      <c r="C123" s="157" t="s">
        <v>39</v>
      </c>
      <c r="D123" s="158"/>
      <c r="E123" s="284"/>
      <c r="F123" s="326"/>
      <c r="G123" s="286"/>
      <c r="H123" s="287"/>
      <c r="J123" s="253"/>
      <c r="K123" s="253"/>
      <c r="L123" s="253"/>
      <c r="M123" s="253"/>
      <c r="N123" s="271"/>
      <c r="O123" s="138"/>
      <c r="P123" s="272"/>
      <c r="Q123" s="138"/>
      <c r="R123" s="140"/>
      <c r="S123" s="138"/>
      <c r="T123" s="138"/>
      <c r="U123" s="273"/>
      <c r="V123" s="138"/>
      <c r="W123" s="138"/>
      <c r="X123" s="138"/>
    </row>
    <row r="124" spans="2:24" ht="12.95" hidden="1" customHeight="1" x14ac:dyDescent="0.2">
      <c r="B124" s="172">
        <f t="shared" ref="B124:B131" si="8">B123+0.1</f>
        <v>1013.1</v>
      </c>
      <c r="C124" s="157" t="s">
        <v>138</v>
      </c>
      <c r="D124" s="158"/>
      <c r="E124" s="282" t="s">
        <v>12</v>
      </c>
      <c r="F124" s="189"/>
      <c r="G124" s="283"/>
      <c r="H124" s="277">
        <f t="shared" ref="H124:H135" si="9">SUM(J122:N122)</f>
        <v>0</v>
      </c>
      <c r="J124" s="253"/>
      <c r="K124" s="253"/>
      <c r="L124" s="253"/>
      <c r="M124" s="253"/>
      <c r="N124" s="271"/>
      <c r="O124" s="138"/>
      <c r="P124" s="272"/>
      <c r="Q124" s="138"/>
      <c r="R124" s="140"/>
      <c r="S124" s="138"/>
      <c r="T124" s="138"/>
      <c r="U124" s="273"/>
      <c r="V124" s="138"/>
      <c r="W124" s="138"/>
      <c r="X124" s="138"/>
    </row>
    <row r="125" spans="2:24" ht="12.95" hidden="1" customHeight="1" x14ac:dyDescent="0.2">
      <c r="B125" s="172">
        <f t="shared" si="8"/>
        <v>1013.2</v>
      </c>
      <c r="C125" s="157" t="s">
        <v>139</v>
      </c>
      <c r="D125" s="158"/>
      <c r="E125" s="282" t="s">
        <v>12</v>
      </c>
      <c r="F125" s="189"/>
      <c r="G125" s="283"/>
      <c r="H125" s="277">
        <f t="shared" si="9"/>
        <v>0</v>
      </c>
      <c r="J125" s="253"/>
      <c r="K125" s="253"/>
      <c r="L125" s="253"/>
      <c r="M125" s="253"/>
      <c r="N125" s="271"/>
      <c r="O125" s="138"/>
      <c r="P125" s="272"/>
      <c r="Q125" s="138"/>
      <c r="R125" s="140"/>
      <c r="S125" s="138"/>
      <c r="T125" s="138"/>
      <c r="U125" s="273"/>
      <c r="V125" s="138"/>
      <c r="W125" s="138"/>
      <c r="X125" s="138"/>
    </row>
    <row r="126" spans="2:24" ht="12.95" hidden="1" customHeight="1" x14ac:dyDescent="0.2">
      <c r="B126" s="172">
        <f t="shared" si="8"/>
        <v>1013.3000000000001</v>
      </c>
      <c r="C126" s="157" t="s">
        <v>140</v>
      </c>
      <c r="D126" s="158"/>
      <c r="E126" s="282" t="s">
        <v>12</v>
      </c>
      <c r="F126" s="189"/>
      <c r="G126" s="283"/>
      <c r="H126" s="277">
        <f t="shared" si="9"/>
        <v>0</v>
      </c>
      <c r="J126" s="253"/>
      <c r="K126" s="253"/>
      <c r="L126" s="253"/>
      <c r="M126" s="253"/>
      <c r="N126" s="271"/>
      <c r="O126" s="138"/>
      <c r="P126" s="272"/>
      <c r="Q126" s="138"/>
      <c r="R126" s="140"/>
      <c r="S126" s="138"/>
      <c r="T126" s="138"/>
      <c r="U126" s="273"/>
      <c r="V126" s="138"/>
      <c r="W126" s="138"/>
      <c r="X126" s="138"/>
    </row>
    <row r="127" spans="2:24" ht="12.95" hidden="1" customHeight="1" x14ac:dyDescent="0.2">
      <c r="B127" s="172">
        <f t="shared" si="8"/>
        <v>1013.4000000000001</v>
      </c>
      <c r="C127" s="157" t="s">
        <v>116</v>
      </c>
      <c r="D127" s="158"/>
      <c r="E127" s="282" t="s">
        <v>12</v>
      </c>
      <c r="F127" s="189"/>
      <c r="G127" s="283"/>
      <c r="H127" s="277">
        <f t="shared" si="9"/>
        <v>0</v>
      </c>
      <c r="J127" s="253"/>
      <c r="K127" s="253"/>
      <c r="L127" s="253"/>
      <c r="M127" s="253"/>
      <c r="N127" s="271"/>
      <c r="O127" s="138"/>
      <c r="P127" s="272"/>
      <c r="Q127" s="138"/>
      <c r="R127" s="140"/>
      <c r="S127" s="138"/>
      <c r="T127" s="138"/>
      <c r="U127" s="273"/>
      <c r="V127" s="138"/>
      <c r="W127" s="138"/>
      <c r="X127" s="138"/>
    </row>
    <row r="128" spans="2:24" ht="12.95" hidden="1" customHeight="1" x14ac:dyDescent="0.2">
      <c r="B128" s="172">
        <f t="shared" si="8"/>
        <v>1013.5000000000001</v>
      </c>
      <c r="C128" s="157" t="s">
        <v>141</v>
      </c>
      <c r="D128" s="158"/>
      <c r="E128" s="282" t="s">
        <v>12</v>
      </c>
      <c r="F128" s="189"/>
      <c r="G128" s="283"/>
      <c r="H128" s="277">
        <f t="shared" si="9"/>
        <v>0</v>
      </c>
      <c r="J128" s="253"/>
      <c r="K128" s="253"/>
      <c r="L128" s="253"/>
      <c r="M128" s="253"/>
      <c r="N128" s="271"/>
      <c r="P128" s="155"/>
      <c r="R128" s="128"/>
      <c r="U128" s="253"/>
      <c r="V128" s="138"/>
      <c r="W128" s="138"/>
      <c r="X128" s="138"/>
    </row>
    <row r="129" spans="2:24" ht="12.95" hidden="1" customHeight="1" x14ac:dyDescent="0.2">
      <c r="B129" s="172">
        <f t="shared" si="8"/>
        <v>1013.6000000000001</v>
      </c>
      <c r="C129" s="157" t="s">
        <v>142</v>
      </c>
      <c r="D129" s="158"/>
      <c r="E129" s="282" t="s">
        <v>12</v>
      </c>
      <c r="F129" s="189"/>
      <c r="G129" s="283"/>
      <c r="H129" s="277">
        <f t="shared" si="9"/>
        <v>0</v>
      </c>
      <c r="J129" s="128"/>
      <c r="K129" s="253"/>
      <c r="L129" s="253"/>
      <c r="M129" s="253"/>
      <c r="N129" s="271"/>
      <c r="P129" s="155"/>
      <c r="R129" s="128"/>
      <c r="U129" s="253"/>
      <c r="V129" s="138"/>
      <c r="W129" s="138"/>
      <c r="X129" s="138"/>
    </row>
    <row r="130" spans="2:24" ht="12.95" hidden="1" customHeight="1" x14ac:dyDescent="0.2">
      <c r="B130" s="172">
        <f t="shared" si="8"/>
        <v>1013.7000000000002</v>
      </c>
      <c r="C130" s="157" t="s">
        <v>143</v>
      </c>
      <c r="D130" s="158"/>
      <c r="E130" s="282" t="s">
        <v>12</v>
      </c>
      <c r="F130" s="189"/>
      <c r="G130" s="283"/>
      <c r="H130" s="277">
        <f t="shared" si="9"/>
        <v>0</v>
      </c>
      <c r="V130" s="138"/>
      <c r="W130" s="138"/>
      <c r="X130" s="138"/>
    </row>
    <row r="131" spans="2:24" ht="12.95" hidden="1" customHeight="1" x14ac:dyDescent="0.2">
      <c r="B131" s="172">
        <f t="shared" si="8"/>
        <v>1013.8000000000002</v>
      </c>
      <c r="C131" s="157" t="s">
        <v>144</v>
      </c>
      <c r="D131" s="158"/>
      <c r="E131" s="282" t="s">
        <v>12</v>
      </c>
      <c r="F131" s="189"/>
      <c r="G131" s="283"/>
      <c r="H131" s="277">
        <f t="shared" si="9"/>
        <v>0</v>
      </c>
      <c r="X131" s="138"/>
    </row>
    <row r="132" spans="2:24" hidden="1" x14ac:dyDescent="0.2">
      <c r="B132" s="153">
        <f>B123+1</f>
        <v>1014</v>
      </c>
      <c r="C132" s="157" t="s">
        <v>145</v>
      </c>
      <c r="D132" s="158"/>
      <c r="E132" s="282" t="s">
        <v>11</v>
      </c>
      <c r="F132" s="189"/>
      <c r="G132" s="283"/>
      <c r="H132" s="277">
        <f t="shared" si="9"/>
        <v>0</v>
      </c>
    </row>
    <row r="133" spans="2:24" ht="12.75" hidden="1" customHeight="1" x14ac:dyDescent="0.2">
      <c r="B133" s="153">
        <f>B132+1</f>
        <v>1015</v>
      </c>
      <c r="C133" s="157" t="s">
        <v>121</v>
      </c>
      <c r="D133" s="158"/>
      <c r="E133" s="282" t="s">
        <v>12</v>
      </c>
      <c r="F133" s="189"/>
      <c r="G133" s="283"/>
      <c r="H133" s="277">
        <f t="shared" si="9"/>
        <v>0</v>
      </c>
    </row>
    <row r="134" spans="2:24" ht="12.75" hidden="1" customHeight="1" x14ac:dyDescent="0.2">
      <c r="B134" s="153">
        <f>B133+1</f>
        <v>1016</v>
      </c>
      <c r="C134" s="157" t="s">
        <v>146</v>
      </c>
      <c r="D134" s="158"/>
      <c r="E134" s="282" t="s">
        <v>11</v>
      </c>
      <c r="F134" s="189"/>
      <c r="G134" s="283"/>
      <c r="H134" s="277">
        <f t="shared" si="9"/>
        <v>0</v>
      </c>
    </row>
    <row r="135" spans="2:24" hidden="1" x14ac:dyDescent="0.2">
      <c r="B135" s="153">
        <f>B134+1</f>
        <v>1017</v>
      </c>
      <c r="C135" s="157" t="s">
        <v>147</v>
      </c>
      <c r="D135" s="158"/>
      <c r="E135" s="159" t="s">
        <v>40</v>
      </c>
      <c r="F135" s="189"/>
      <c r="G135" s="283"/>
      <c r="H135" s="277">
        <f t="shared" si="9"/>
        <v>0</v>
      </c>
    </row>
    <row r="136" spans="2:24" hidden="1" x14ac:dyDescent="0.2">
      <c r="I136" s="132"/>
    </row>
    <row r="137" spans="2:24" hidden="1" x14ac:dyDescent="0.2"/>
    <row r="138" spans="2:24" hidden="1" x14ac:dyDescent="0.2"/>
    <row r="139" spans="2:24" hidden="1" x14ac:dyDescent="0.2"/>
    <row r="141" spans="2:24" x14ac:dyDescent="0.2">
      <c r="B141" s="433" t="s">
        <v>278</v>
      </c>
      <c r="C141" s="433"/>
      <c r="D141" s="433"/>
      <c r="E141" s="433"/>
      <c r="F141" s="433"/>
      <c r="G141" s="433"/>
      <c r="H141" s="433"/>
    </row>
    <row r="142" spans="2:24" x14ac:dyDescent="0.2">
      <c r="B142" s="433"/>
      <c r="C142" s="433"/>
      <c r="D142" s="433"/>
      <c r="E142" s="433"/>
      <c r="F142" s="433"/>
      <c r="G142" s="433"/>
      <c r="H142" s="433"/>
    </row>
    <row r="143" spans="2:24" x14ac:dyDescent="0.2">
      <c r="B143" s="433"/>
      <c r="C143" s="433"/>
      <c r="D143" s="433"/>
      <c r="E143" s="433"/>
      <c r="F143" s="433"/>
      <c r="G143" s="433"/>
      <c r="H143" s="433"/>
    </row>
  </sheetData>
  <sheetProtection algorithmName="SHA-512" hashValue="o4U4Lq+LVibZ0Y0E+sst07l7rFIv4TaaEnvXyqkyL1IbMUcvTuJ9d3Db1e+g7du8CqeMPKqGI8ktm6LtkkDN4g==" saltValue="syPgx7VH3ycVCR2RepXkSw==" spinCount="100000" sheet="1" objects="1" scenarios="1" selectLockedCells="1"/>
  <mergeCells count="50">
    <mergeCell ref="C79:D79"/>
    <mergeCell ref="C54:D54"/>
    <mergeCell ref="C31:D31"/>
    <mergeCell ref="C32:D32"/>
    <mergeCell ref="C33:D33"/>
    <mergeCell ref="C34:D34"/>
    <mergeCell ref="C56:D56"/>
    <mergeCell ref="C55:D55"/>
    <mergeCell ref="C60:D60"/>
    <mergeCell ref="C61:D61"/>
    <mergeCell ref="C76:D76"/>
    <mergeCell ref="C75:D75"/>
    <mergeCell ref="C74:D74"/>
    <mergeCell ref="C70:D70"/>
    <mergeCell ref="C72:D72"/>
    <mergeCell ref="C40:D40"/>
    <mergeCell ref="B10:H10"/>
    <mergeCell ref="C27:D27"/>
    <mergeCell ref="C28:D28"/>
    <mergeCell ref="C24:D24"/>
    <mergeCell ref="B11:H11"/>
    <mergeCell ref="C12:D12"/>
    <mergeCell ref="C14:D14"/>
    <mergeCell ref="C15:D15"/>
    <mergeCell ref="C16:D16"/>
    <mergeCell ref="C17:D17"/>
    <mergeCell ref="C18:D18"/>
    <mergeCell ref="C19:D19"/>
    <mergeCell ref="C21:D21"/>
    <mergeCell ref="C51:D51"/>
    <mergeCell ref="C52:D52"/>
    <mergeCell ref="C41:D41"/>
    <mergeCell ref="C42:D42"/>
    <mergeCell ref="C48:D48"/>
    <mergeCell ref="C53:D53"/>
    <mergeCell ref="C78:D78"/>
    <mergeCell ref="C22:D22"/>
    <mergeCell ref="C23:D23"/>
    <mergeCell ref="B141:H143"/>
    <mergeCell ref="C29:D29"/>
    <mergeCell ref="C36:D36"/>
    <mergeCell ref="C37:D37"/>
    <mergeCell ref="C38:D38"/>
    <mergeCell ref="C39:D39"/>
    <mergeCell ref="C84:H84"/>
    <mergeCell ref="C50:D50"/>
    <mergeCell ref="C35:D35"/>
    <mergeCell ref="C46:D46"/>
    <mergeCell ref="C47:D47"/>
    <mergeCell ref="C49:D49"/>
  </mergeCells>
  <dataValidations disablePrompts="1" count="4">
    <dataValidation type="list" allowBlank="1" showInputMessage="1" showErrorMessage="1" sqref="J15" xr:uid="{B658A237-75F7-4F94-9901-ACC5214CCD89}">
      <formula1>$L$88:$L$91</formula1>
    </dataValidation>
    <dataValidation type="list" allowBlank="1" showInputMessage="1" showErrorMessage="1" sqref="H93 H96 H99 H102" xr:uid="{FB753653-FA89-4121-ADA0-0383E4481D75}">
      <formula1>$Q$90:$Q$91</formula1>
    </dataValidation>
    <dataValidation type="list" allowBlank="1" showInputMessage="1" showErrorMessage="1" sqref="J30" xr:uid="{5AB277CD-41B3-46F6-BACD-EDB44A3C23E5}">
      <formula1>$R$30:$R$32</formula1>
    </dataValidation>
    <dataValidation type="list" allowBlank="1" showInputMessage="1" showErrorMessage="1" sqref="J17" xr:uid="{013F4D8B-DB2D-4B63-993C-1DBF41435353}">
      <formula1>$P$18:$P$21</formula1>
    </dataValidation>
  </dataValidations>
  <printOptions horizontalCentered="1"/>
  <pageMargins left="0.5" right="0.5" top="1" bottom="0.75" header="0.5" footer="0.5"/>
  <pageSetup scale="96" fitToHeight="0" orientation="portrait" r:id="rId1"/>
  <headerFooter alignWithMargins="0"/>
  <ignoredErrors>
    <ignoredError sqref="B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5297-3A0F-4F23-9D9C-0BE82E6F44A6}">
  <sheetPr>
    <tabColor rgb="FFFFC000"/>
  </sheetPr>
  <dimension ref="A1:X144"/>
  <sheetViews>
    <sheetView topLeftCell="B7" zoomScaleNormal="100" zoomScaleSheetLayoutView="100" workbookViewId="0">
      <selection activeCell="G14" sqref="G14"/>
    </sheetView>
  </sheetViews>
  <sheetFormatPr defaultColWidth="8.88671875" defaultRowHeight="12.75" x14ac:dyDescent="0.2"/>
  <cols>
    <col min="1" max="1" width="8.77734375" style="120" hidden="1" customWidth="1"/>
    <col min="2" max="2" width="6.77734375" style="128" customWidth="1"/>
    <col min="3" max="3" width="29.77734375" style="120" customWidth="1"/>
    <col min="4" max="4" width="11.77734375" style="120" customWidth="1"/>
    <col min="5" max="5" width="6.77734375" style="128" customWidth="1"/>
    <col min="6" max="6" width="6.77734375" style="135" customWidth="1"/>
    <col min="7" max="7" width="9.77734375" style="132" customWidth="1"/>
    <col min="8" max="8" width="11.77734375" style="132" customWidth="1"/>
    <col min="9" max="9" width="3.77734375" style="120" hidden="1" customWidth="1"/>
    <col min="10" max="10" width="5.77734375" style="120" hidden="1" customWidth="1"/>
    <col min="11" max="11" width="6.77734375" style="120" hidden="1" customWidth="1"/>
    <col min="12" max="12" width="8.33203125" style="120" hidden="1" customWidth="1"/>
    <col min="13" max="15" width="6.77734375" style="120" hidden="1" customWidth="1"/>
    <col min="16" max="16" width="10.33203125" style="120" hidden="1" customWidth="1"/>
    <col min="17" max="19" width="6.77734375" style="120" hidden="1" customWidth="1"/>
    <col min="20" max="21" width="8.21875" style="120" hidden="1" customWidth="1"/>
    <col min="22" max="23" width="8.21875" style="120" customWidth="1"/>
    <col min="24" max="16384" width="8.88671875" style="120"/>
  </cols>
  <sheetData>
    <row r="1" spans="1:24" ht="12.95" hidden="1" customHeight="1" x14ac:dyDescent="0.2">
      <c r="B1" s="121"/>
      <c r="C1" s="122" t="s">
        <v>0</v>
      </c>
      <c r="D1" s="123" t="s">
        <v>271</v>
      </c>
      <c r="E1" s="124"/>
      <c r="F1" s="125"/>
      <c r="G1" s="126"/>
      <c r="H1" s="127"/>
      <c r="N1" s="128"/>
      <c r="O1" s="129"/>
      <c r="P1" s="130"/>
      <c r="Q1" s="131"/>
      <c r="R1" s="132"/>
      <c r="S1" s="128"/>
      <c r="T1" s="129"/>
      <c r="U1" s="130"/>
      <c r="V1" s="131"/>
      <c r="W1" s="132"/>
      <c r="X1" s="132"/>
    </row>
    <row r="2" spans="1:24" ht="12.95" hidden="1" customHeight="1" x14ac:dyDescent="0.2">
      <c r="B2" s="133"/>
      <c r="C2" s="129" t="s">
        <v>9</v>
      </c>
      <c r="D2" s="134" t="s">
        <v>224</v>
      </c>
      <c r="H2" s="136"/>
      <c r="N2" s="128"/>
      <c r="O2" s="129"/>
      <c r="P2" s="130"/>
      <c r="Q2" s="131"/>
      <c r="R2" s="132"/>
      <c r="S2" s="128"/>
      <c r="T2" s="129"/>
      <c r="U2" s="130"/>
      <c r="V2" s="131"/>
      <c r="W2" s="132"/>
      <c r="X2" s="132"/>
    </row>
    <row r="3" spans="1:24" ht="12.95" hidden="1" customHeight="1" x14ac:dyDescent="0.2">
      <c r="B3" s="133"/>
      <c r="C3" s="129" t="s">
        <v>10</v>
      </c>
      <c r="D3" s="130" t="s">
        <v>176</v>
      </c>
      <c r="H3" s="136"/>
      <c r="N3" s="128"/>
      <c r="O3" s="129"/>
      <c r="P3" s="130"/>
      <c r="Q3" s="131"/>
      <c r="R3" s="132"/>
      <c r="S3" s="128"/>
      <c r="T3" s="129"/>
      <c r="U3" s="130"/>
      <c r="V3" s="131"/>
      <c r="W3" s="132"/>
      <c r="X3" s="132"/>
    </row>
    <row r="4" spans="1:24" ht="12.95" hidden="1" customHeight="1" x14ac:dyDescent="0.2">
      <c r="B4" s="133"/>
      <c r="C4" s="129" t="s">
        <v>1</v>
      </c>
      <c r="D4" s="130" t="s">
        <v>77</v>
      </c>
      <c r="H4" s="136"/>
      <c r="N4" s="128"/>
      <c r="O4" s="129"/>
      <c r="P4" s="130"/>
      <c r="Q4" s="131"/>
      <c r="R4" s="132"/>
      <c r="S4" s="128"/>
      <c r="T4" s="129"/>
      <c r="U4" s="130"/>
      <c r="V4" s="131"/>
      <c r="W4" s="132"/>
      <c r="X4" s="132"/>
    </row>
    <row r="5" spans="1:24" ht="12.95" hidden="1" customHeight="1" x14ac:dyDescent="0.2">
      <c r="B5" s="133"/>
      <c r="C5" s="129" t="s">
        <v>2</v>
      </c>
      <c r="D5" s="130" t="s">
        <v>32</v>
      </c>
      <c r="H5" s="136"/>
      <c r="N5" s="128"/>
      <c r="O5" s="129"/>
      <c r="P5" s="130"/>
      <c r="Q5" s="131"/>
      <c r="R5" s="132"/>
      <c r="S5" s="128"/>
      <c r="T5" s="129"/>
      <c r="U5" s="130"/>
      <c r="V5" s="131"/>
      <c r="W5" s="132"/>
      <c r="X5" s="132"/>
    </row>
    <row r="6" spans="1:24" ht="12.95" hidden="1" customHeight="1" x14ac:dyDescent="0.2">
      <c r="B6" s="133"/>
      <c r="C6" s="129" t="s">
        <v>3</v>
      </c>
      <c r="D6" s="130" t="s">
        <v>190</v>
      </c>
      <c r="H6" s="136"/>
      <c r="N6" s="128"/>
      <c r="O6" s="129"/>
      <c r="P6" s="130"/>
      <c r="Q6" s="131"/>
      <c r="R6" s="132"/>
      <c r="S6" s="128"/>
      <c r="T6" s="129"/>
      <c r="U6" s="130"/>
      <c r="V6" s="131"/>
      <c r="W6" s="132"/>
      <c r="X6" s="132"/>
    </row>
    <row r="7" spans="1:24" ht="17.100000000000001" customHeight="1" x14ac:dyDescent="0.2">
      <c r="B7" s="137" t="s">
        <v>272</v>
      </c>
      <c r="C7" s="137"/>
      <c r="D7" s="137"/>
      <c r="E7" s="137"/>
      <c r="F7" s="137"/>
      <c r="G7" s="137"/>
      <c r="H7" s="137"/>
      <c r="N7" s="128"/>
      <c r="O7" s="129"/>
      <c r="P7" s="130"/>
      <c r="Q7" s="131"/>
      <c r="R7" s="132"/>
      <c r="S7" s="128"/>
      <c r="T7" s="129"/>
      <c r="U7" s="130"/>
      <c r="V7" s="131"/>
      <c r="W7" s="132"/>
      <c r="X7" s="132"/>
    </row>
    <row r="8" spans="1:24" ht="17.100000000000001" customHeight="1" x14ac:dyDescent="0.2">
      <c r="B8" s="137" t="s">
        <v>273</v>
      </c>
      <c r="C8" s="137"/>
      <c r="D8" s="137"/>
      <c r="E8" s="137"/>
      <c r="F8" s="137"/>
      <c r="G8" s="137"/>
      <c r="H8" s="137"/>
      <c r="N8" s="128"/>
      <c r="O8" s="129"/>
      <c r="P8" s="130"/>
      <c r="Q8" s="131"/>
      <c r="R8" s="132"/>
      <c r="S8" s="128"/>
      <c r="T8" s="129"/>
      <c r="U8" s="130"/>
      <c r="V8" s="131"/>
      <c r="W8" s="132"/>
      <c r="X8" s="132"/>
    </row>
    <row r="9" spans="1:24" ht="17.100000000000001" customHeight="1" x14ac:dyDescent="0.2">
      <c r="B9" s="137" t="s">
        <v>274</v>
      </c>
      <c r="C9" s="137"/>
      <c r="D9" s="137"/>
      <c r="E9" s="137"/>
      <c r="F9" s="137"/>
      <c r="G9" s="137"/>
      <c r="H9" s="137"/>
      <c r="N9" s="128"/>
      <c r="O9" s="129"/>
      <c r="P9" s="130"/>
      <c r="Q9" s="131"/>
      <c r="R9" s="132"/>
      <c r="S9" s="128"/>
      <c r="T9" s="129"/>
      <c r="U9" s="130"/>
      <c r="V9" s="131"/>
      <c r="W9" s="132"/>
      <c r="X9" s="132"/>
    </row>
    <row r="10" spans="1:24" ht="17.100000000000001" customHeight="1" thickBot="1" x14ac:dyDescent="0.25">
      <c r="B10" s="454" t="s">
        <v>281</v>
      </c>
      <c r="C10" s="454"/>
      <c r="D10" s="454"/>
      <c r="E10" s="454"/>
      <c r="F10" s="454"/>
      <c r="G10" s="454"/>
      <c r="H10" s="454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</row>
    <row r="11" spans="1:24" ht="17.100000000000001" customHeight="1" thickBot="1" x14ac:dyDescent="0.25">
      <c r="A11" s="120" t="s">
        <v>48</v>
      </c>
      <c r="B11" s="463" t="s">
        <v>286</v>
      </c>
      <c r="C11" s="464"/>
      <c r="D11" s="464"/>
      <c r="E11" s="464"/>
      <c r="F11" s="464"/>
      <c r="G11" s="464"/>
      <c r="H11" s="465"/>
      <c r="J11" s="139">
        <v>4</v>
      </c>
      <c r="K11" s="128"/>
      <c r="L11" s="128"/>
      <c r="M11" s="128"/>
      <c r="N11" s="140"/>
      <c r="O11" s="140"/>
      <c r="P11" s="140"/>
      <c r="Q11" s="140"/>
      <c r="R11" s="140"/>
      <c r="S11" s="140"/>
      <c r="T11" s="141"/>
      <c r="U11" s="140"/>
      <c r="V11" s="140"/>
      <c r="W11" s="140"/>
      <c r="X11" s="140"/>
    </row>
    <row r="12" spans="1:24" ht="39" thickBot="1" x14ac:dyDescent="0.3">
      <c r="A12" s="120" t="s">
        <v>49</v>
      </c>
      <c r="B12" s="142" t="s">
        <v>17</v>
      </c>
      <c r="C12" s="448" t="s">
        <v>4</v>
      </c>
      <c r="D12" s="449"/>
      <c r="E12" s="143" t="s">
        <v>106</v>
      </c>
      <c r="F12" s="144" t="s">
        <v>6</v>
      </c>
      <c r="G12" s="145" t="s">
        <v>229</v>
      </c>
      <c r="H12" s="146" t="s">
        <v>33</v>
      </c>
      <c r="K12" s="128"/>
      <c r="L12" s="128"/>
      <c r="M12" s="128"/>
      <c r="N12" s="128"/>
      <c r="O12" s="147"/>
      <c r="P12" s="128"/>
      <c r="Q12" s="128"/>
      <c r="R12" s="148"/>
      <c r="S12" s="148"/>
      <c r="T12" s="141"/>
      <c r="U12" s="149"/>
      <c r="V12" s="150"/>
      <c r="W12" s="151"/>
      <c r="X12" s="152"/>
    </row>
    <row r="13" spans="1:24" ht="15.75" x14ac:dyDescent="0.25">
      <c r="B13" s="389"/>
      <c r="C13" s="393"/>
      <c r="D13" s="394"/>
      <c r="E13" s="397"/>
      <c r="F13" s="398"/>
      <c r="G13" s="399"/>
      <c r="H13" s="395"/>
      <c r="K13" s="128"/>
      <c r="L13" s="128"/>
      <c r="M13" s="128"/>
      <c r="N13" s="128"/>
      <c r="O13" s="147"/>
      <c r="P13" s="128"/>
      <c r="Q13" s="128"/>
      <c r="R13" s="148"/>
      <c r="S13" s="148"/>
      <c r="T13" s="141"/>
      <c r="U13" s="149"/>
      <c r="V13" s="150"/>
      <c r="W13" s="151"/>
      <c r="X13" s="152"/>
    </row>
    <row r="14" spans="1:24" ht="17.100000000000001" customHeight="1" x14ac:dyDescent="0.25">
      <c r="A14" s="120" t="s">
        <v>50</v>
      </c>
      <c r="B14" s="153">
        <v>1</v>
      </c>
      <c r="C14" s="450" t="s">
        <v>13</v>
      </c>
      <c r="D14" s="451"/>
      <c r="E14" s="396" t="s">
        <v>14</v>
      </c>
      <c r="F14" s="396">
        <f>F94</f>
        <v>340</v>
      </c>
      <c r="G14" s="404"/>
      <c r="H14" s="242">
        <f>SUM(F14*G14)</f>
        <v>0</v>
      </c>
      <c r="J14" s="139"/>
      <c r="K14" s="155"/>
      <c r="L14" s="128"/>
      <c r="M14" s="128"/>
      <c r="N14" s="128"/>
      <c r="O14" s="156"/>
      <c r="P14" s="128"/>
      <c r="R14" s="148"/>
      <c r="S14" s="148"/>
      <c r="T14" s="141"/>
      <c r="U14" s="150"/>
      <c r="V14" s="150"/>
      <c r="W14" s="151"/>
      <c r="X14" s="152"/>
    </row>
    <row r="15" spans="1:24" ht="17.100000000000001" customHeight="1" x14ac:dyDescent="0.25">
      <c r="A15" s="120" t="s">
        <v>51</v>
      </c>
      <c r="B15" s="153">
        <f>B14+1</f>
        <v>2</v>
      </c>
      <c r="C15" s="431" t="s">
        <v>230</v>
      </c>
      <c r="D15" s="432"/>
      <c r="E15" s="159" t="s">
        <v>11</v>
      </c>
      <c r="F15" s="160">
        <f>IF(H101="No",ROUNDUP(((H89-1.5+F91)*H92),0),ROUNDUP(((H89+2+F91)*H92),0))</f>
        <v>43</v>
      </c>
      <c r="G15" s="405"/>
      <c r="H15" s="242">
        <f t="shared" ref="H15:H76" si="0">SUM(F15*G15)</f>
        <v>0</v>
      </c>
      <c r="J15" s="162"/>
      <c r="K15" s="155"/>
      <c r="L15" s="128"/>
      <c r="M15" s="163"/>
      <c r="N15" s="128"/>
      <c r="O15" s="156"/>
      <c r="P15" s="128"/>
      <c r="Q15" s="128"/>
      <c r="R15" s="148"/>
      <c r="S15" s="148"/>
      <c r="T15" s="141"/>
      <c r="U15" s="150"/>
      <c r="V15" s="150"/>
      <c r="W15" s="164"/>
      <c r="X15" s="152"/>
    </row>
    <row r="16" spans="1:24" ht="17.100000000000001" customHeight="1" x14ac:dyDescent="0.25">
      <c r="B16" s="153">
        <f>B15+1</f>
        <v>3</v>
      </c>
      <c r="C16" s="431" t="s">
        <v>196</v>
      </c>
      <c r="D16" s="432"/>
      <c r="E16" s="159" t="s">
        <v>12</v>
      </c>
      <c r="F16" s="160">
        <f>H92</f>
        <v>2</v>
      </c>
      <c r="G16" s="405"/>
      <c r="H16" s="242">
        <f t="shared" si="0"/>
        <v>0</v>
      </c>
      <c r="J16" s="162"/>
      <c r="K16" s="148"/>
      <c r="L16" s="148"/>
      <c r="M16" s="148"/>
      <c r="N16" s="148"/>
      <c r="O16" s="156"/>
      <c r="P16" s="128"/>
      <c r="Q16" s="128"/>
      <c r="R16" s="148"/>
      <c r="S16" s="148"/>
      <c r="T16" s="165"/>
      <c r="U16" s="150"/>
      <c r="V16" s="150"/>
      <c r="W16" s="151"/>
      <c r="X16" s="152"/>
    </row>
    <row r="17" spans="1:24" ht="17.100000000000001" customHeight="1" x14ac:dyDescent="0.25">
      <c r="A17" s="120" t="s">
        <v>52</v>
      </c>
      <c r="B17" s="153">
        <f>B16+1</f>
        <v>4</v>
      </c>
      <c r="C17" s="431" t="s">
        <v>98</v>
      </c>
      <c r="D17" s="432"/>
      <c r="E17" s="159" t="s">
        <v>12</v>
      </c>
      <c r="F17" s="160">
        <f>H92</f>
        <v>2</v>
      </c>
      <c r="G17" s="405"/>
      <c r="H17" s="242">
        <f t="shared" si="0"/>
        <v>0</v>
      </c>
      <c r="J17" s="162"/>
      <c r="K17" s="148"/>
      <c r="L17" s="148"/>
      <c r="M17" s="148"/>
      <c r="N17" s="148"/>
      <c r="O17" s="156"/>
      <c r="P17" s="128"/>
      <c r="Q17" s="128"/>
      <c r="R17" s="148"/>
      <c r="S17" s="148"/>
      <c r="T17" s="166"/>
      <c r="U17" s="150"/>
      <c r="V17" s="150"/>
      <c r="W17" s="151"/>
      <c r="X17" s="152"/>
    </row>
    <row r="18" spans="1:24" ht="17.100000000000001" customHeight="1" x14ac:dyDescent="0.25">
      <c r="B18" s="153">
        <f>B17+1</f>
        <v>5</v>
      </c>
      <c r="C18" s="431" t="s">
        <v>263</v>
      </c>
      <c r="D18" s="432"/>
      <c r="E18" s="159" t="s">
        <v>12</v>
      </c>
      <c r="F18" s="160">
        <f>IF((H89)&lt;18.3,2,2+(ROUNDDOWN(((H89-10.1)/8),0)))</f>
        <v>2</v>
      </c>
      <c r="G18" s="405"/>
      <c r="H18" s="242">
        <f t="shared" si="0"/>
        <v>0</v>
      </c>
      <c r="J18" s="162"/>
      <c r="K18" s="167"/>
      <c r="L18" s="148"/>
      <c r="M18" s="148"/>
      <c r="N18" s="148"/>
      <c r="O18" s="156"/>
      <c r="P18" s="128"/>
      <c r="Q18" s="128"/>
      <c r="R18" s="148"/>
      <c r="S18" s="148"/>
      <c r="T18" s="165"/>
      <c r="U18" s="150"/>
      <c r="V18" s="150"/>
      <c r="W18" s="151"/>
      <c r="X18" s="152"/>
    </row>
    <row r="19" spans="1:24" ht="17.100000000000001" customHeight="1" x14ac:dyDescent="0.2">
      <c r="A19" s="120" t="s">
        <v>53</v>
      </c>
      <c r="B19" s="153">
        <f>B18+1</f>
        <v>6</v>
      </c>
      <c r="C19" s="429" t="s">
        <v>279</v>
      </c>
      <c r="D19" s="430"/>
      <c r="E19" s="168"/>
      <c r="F19" s="169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50"/>
      <c r="W19" s="151"/>
      <c r="X19" s="152"/>
    </row>
    <row r="20" spans="1:24" ht="17.100000000000001" customHeight="1" x14ac:dyDescent="0.25">
      <c r="B20" s="172">
        <f>B19+0.01</f>
        <v>6.01</v>
      </c>
      <c r="C20" s="429" t="s">
        <v>279</v>
      </c>
      <c r="D20" s="430"/>
      <c r="E20" s="173"/>
      <c r="F20" s="174"/>
      <c r="G20" s="175"/>
      <c r="H20" s="242">
        <f t="shared" si="0"/>
        <v>0</v>
      </c>
      <c r="L20" s="128"/>
      <c r="S20" s="148"/>
      <c r="T20" s="166"/>
      <c r="U20" s="150"/>
      <c r="V20" s="150"/>
      <c r="W20" s="151"/>
      <c r="X20" s="152"/>
    </row>
    <row r="21" spans="1:24" ht="17.100000000000001" customHeight="1" x14ac:dyDescent="0.2">
      <c r="A21" s="120" t="s">
        <v>54</v>
      </c>
      <c r="B21" s="153">
        <f>B19+1</f>
        <v>7</v>
      </c>
      <c r="C21" s="431" t="s">
        <v>124</v>
      </c>
      <c r="D21" s="432"/>
      <c r="E21" s="177"/>
      <c r="F21" s="178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62"/>
    </row>
    <row r="22" spans="1:24" ht="17.100000000000001" customHeight="1" x14ac:dyDescent="0.25">
      <c r="B22" s="172">
        <f>B21+0.01</f>
        <v>7.01</v>
      </c>
      <c r="C22" s="431" t="s">
        <v>232</v>
      </c>
      <c r="D22" s="432"/>
      <c r="E22" s="159" t="s">
        <v>12</v>
      </c>
      <c r="F22" s="181">
        <v>1</v>
      </c>
      <c r="G22" s="405"/>
      <c r="H22" s="242">
        <f t="shared" si="0"/>
        <v>0</v>
      </c>
      <c r="J22" s="180"/>
      <c r="K22" s="155"/>
      <c r="L22" s="149"/>
      <c r="M22" s="182" t="s">
        <v>151</v>
      </c>
      <c r="N22" s="182"/>
      <c r="O22" s="183"/>
      <c r="P22" s="184"/>
      <c r="Q22" s="185"/>
      <c r="R22" s="148"/>
      <c r="S22" s="128"/>
      <c r="T22" s="141"/>
      <c r="U22" s="128"/>
      <c r="V22" s="128"/>
      <c r="W22" s="150"/>
      <c r="X22" s="150"/>
    </row>
    <row r="23" spans="1:24" ht="17.100000000000001" customHeight="1" x14ac:dyDescent="0.25">
      <c r="A23" s="120" t="s">
        <v>55</v>
      </c>
      <c r="B23" s="153">
        <f>B21+1</f>
        <v>8</v>
      </c>
      <c r="C23" s="431" t="s">
        <v>264</v>
      </c>
      <c r="D23" s="432"/>
      <c r="E23" s="159" t="s">
        <v>12</v>
      </c>
      <c r="F23" s="181">
        <v>1</v>
      </c>
      <c r="G23" s="405"/>
      <c r="H23" s="242">
        <f t="shared" si="0"/>
        <v>0</v>
      </c>
      <c r="J23" s="128"/>
      <c r="K23" s="155"/>
      <c r="L23" s="149"/>
      <c r="M23" s="182" t="s">
        <v>152</v>
      </c>
      <c r="N23" s="182"/>
      <c r="O23" s="186" t="s">
        <v>153</v>
      </c>
      <c r="P23" s="186" t="s">
        <v>160</v>
      </c>
      <c r="Q23" s="185"/>
      <c r="R23" s="148"/>
      <c r="T23" s="166"/>
      <c r="W23" s="150"/>
      <c r="X23" s="150"/>
    </row>
    <row r="24" spans="1:24" ht="17.100000000000001" customHeight="1" x14ac:dyDescent="0.2">
      <c r="A24" s="120" t="s">
        <v>67</v>
      </c>
      <c r="B24" s="153">
        <f t="shared" ref="B24:B34" si="1">B23+1</f>
        <v>9</v>
      </c>
      <c r="C24" s="441" t="s">
        <v>178</v>
      </c>
      <c r="D24" s="442"/>
      <c r="E24" s="177"/>
      <c r="F24" s="178"/>
      <c r="G24" s="179"/>
      <c r="H24" s="179"/>
      <c r="J24" s="128"/>
      <c r="K24" s="155"/>
      <c r="L24" s="149"/>
      <c r="M24" s="189" t="s">
        <v>169</v>
      </c>
      <c r="N24" s="189"/>
      <c r="O24" s="189" t="s">
        <v>170</v>
      </c>
      <c r="P24" s="189" t="s">
        <v>171</v>
      </c>
      <c r="Q24" s="155" t="s">
        <v>167</v>
      </c>
      <c r="S24" s="128"/>
      <c r="T24" s="190"/>
      <c r="U24" s="128"/>
      <c r="V24" s="128"/>
      <c r="W24" s="150"/>
      <c r="X24" s="150"/>
    </row>
    <row r="25" spans="1:24" ht="17.100000000000001" customHeight="1" x14ac:dyDescent="0.2">
      <c r="B25" s="172">
        <f>B24+0.01</f>
        <v>9.01</v>
      </c>
      <c r="C25" s="157" t="s">
        <v>265</v>
      </c>
      <c r="D25" s="188"/>
      <c r="E25" s="159" t="s">
        <v>12</v>
      </c>
      <c r="F25" s="181">
        <v>1</v>
      </c>
      <c r="G25" s="405"/>
      <c r="H25" s="242">
        <f t="shared" si="0"/>
        <v>0</v>
      </c>
      <c r="K25" s="155"/>
      <c r="L25" s="149"/>
      <c r="M25" s="189" t="s">
        <v>168</v>
      </c>
      <c r="N25" s="189"/>
      <c r="O25" s="189" t="s">
        <v>165</v>
      </c>
      <c r="P25" s="189" t="s">
        <v>166</v>
      </c>
      <c r="Q25" s="155" t="s">
        <v>167</v>
      </c>
      <c r="R25" s="171"/>
      <c r="S25" s="128"/>
      <c r="T25" s="191"/>
      <c r="U25" s="128"/>
      <c r="V25" s="128"/>
      <c r="W25" s="150"/>
      <c r="X25" s="150"/>
    </row>
    <row r="26" spans="1:24" ht="17.100000000000001" customHeight="1" x14ac:dyDescent="0.2">
      <c r="B26" s="153">
        <f>B24+1</f>
        <v>10</v>
      </c>
      <c r="C26" s="187" t="s">
        <v>235</v>
      </c>
      <c r="D26" s="188"/>
      <c r="E26" s="159" t="s">
        <v>11</v>
      </c>
      <c r="F26" s="192">
        <f>IF(H104="YES",ROUNDUP((H89)*H92,0),0)</f>
        <v>30</v>
      </c>
      <c r="G26" s="405"/>
      <c r="H26" s="242">
        <f t="shared" si="0"/>
        <v>0</v>
      </c>
      <c r="J26" s="128"/>
      <c r="L26" s="149"/>
      <c r="M26" s="189" t="s">
        <v>154</v>
      </c>
      <c r="N26" s="189"/>
      <c r="O26" s="189" t="s">
        <v>161</v>
      </c>
      <c r="P26" s="189" t="s">
        <v>164</v>
      </c>
      <c r="R26" s="128"/>
      <c r="S26" s="128"/>
      <c r="T26" s="141"/>
      <c r="U26" s="128"/>
      <c r="V26" s="128"/>
      <c r="W26" s="150"/>
      <c r="X26" s="150"/>
    </row>
    <row r="27" spans="1:24" ht="17.100000000000001" customHeight="1" x14ac:dyDescent="0.2">
      <c r="B27" s="153">
        <f t="shared" si="1"/>
        <v>11</v>
      </c>
      <c r="C27" s="446" t="s">
        <v>188</v>
      </c>
      <c r="D27" s="447"/>
      <c r="E27" s="189" t="s">
        <v>14</v>
      </c>
      <c r="F27" s="192">
        <f>IF(H98="NO",0,F94)</f>
        <v>340</v>
      </c>
      <c r="G27" s="405"/>
      <c r="H27" s="242">
        <f t="shared" si="0"/>
        <v>0</v>
      </c>
      <c r="J27" s="128"/>
      <c r="M27" s="189" t="s">
        <v>154</v>
      </c>
      <c r="N27" s="183"/>
      <c r="O27" s="189" t="s">
        <v>157</v>
      </c>
      <c r="P27" s="189" t="s">
        <v>162</v>
      </c>
      <c r="T27" s="191"/>
      <c r="V27" s="128"/>
      <c r="W27" s="150"/>
      <c r="X27" s="150"/>
    </row>
    <row r="28" spans="1:24" ht="17.100000000000001" customHeight="1" x14ac:dyDescent="0.25">
      <c r="A28" s="120" t="s">
        <v>56</v>
      </c>
      <c r="B28" s="153">
        <f t="shared" si="1"/>
        <v>12</v>
      </c>
      <c r="C28" s="429" t="s">
        <v>279</v>
      </c>
      <c r="D28" s="430"/>
      <c r="E28" s="173"/>
      <c r="F28" s="195"/>
      <c r="G28" s="175"/>
      <c r="H28" s="242"/>
      <c r="J28" s="180"/>
      <c r="L28" s="128"/>
      <c r="M28" s="160" t="s">
        <v>155</v>
      </c>
      <c r="N28" s="189"/>
      <c r="O28" s="189" t="s">
        <v>158</v>
      </c>
      <c r="P28" s="189" t="s">
        <v>163</v>
      </c>
      <c r="R28" s="171"/>
      <c r="S28" s="148"/>
      <c r="T28" s="141"/>
      <c r="U28" s="148"/>
      <c r="X28" s="150"/>
    </row>
    <row r="29" spans="1:24" ht="17.100000000000001" customHeight="1" x14ac:dyDescent="0.2">
      <c r="A29" s="120" t="s">
        <v>57</v>
      </c>
      <c r="B29" s="153">
        <f t="shared" si="1"/>
        <v>13</v>
      </c>
      <c r="C29" s="429" t="s">
        <v>279</v>
      </c>
      <c r="D29" s="430"/>
      <c r="E29" s="173"/>
      <c r="F29" s="196"/>
      <c r="G29" s="175"/>
      <c r="H29" s="242"/>
      <c r="J29" s="162"/>
      <c r="K29" s="155"/>
      <c r="L29" s="128"/>
      <c r="M29" s="160" t="s">
        <v>156</v>
      </c>
      <c r="N29" s="189"/>
      <c r="O29" s="189" t="s">
        <v>159</v>
      </c>
      <c r="P29" s="189" t="s">
        <v>172</v>
      </c>
      <c r="R29" s="171"/>
      <c r="T29" s="141"/>
      <c r="V29" s="162"/>
    </row>
    <row r="30" spans="1:24" ht="17.100000000000001" customHeight="1" x14ac:dyDescent="0.2">
      <c r="A30" s="120" t="s">
        <v>58</v>
      </c>
      <c r="B30" s="153">
        <f t="shared" si="1"/>
        <v>14</v>
      </c>
      <c r="C30" s="429" t="s">
        <v>279</v>
      </c>
      <c r="D30" s="430"/>
      <c r="E30" s="173"/>
      <c r="F30" s="195"/>
      <c r="G30" s="175"/>
      <c r="H30" s="242"/>
      <c r="J30" s="128"/>
      <c r="K30" s="155"/>
      <c r="L30" s="128"/>
      <c r="M30" s="163"/>
      <c r="N30" s="163"/>
      <c r="O30" s="156"/>
      <c r="R30" s="197"/>
      <c r="S30" s="128"/>
      <c r="T30" s="141"/>
      <c r="U30" s="128"/>
      <c r="W30" s="162"/>
      <c r="X30" s="150"/>
    </row>
    <row r="31" spans="1:24" ht="17.100000000000001" customHeight="1" x14ac:dyDescent="0.2">
      <c r="A31" s="120" t="s">
        <v>62</v>
      </c>
      <c r="B31" s="153">
        <f t="shared" si="1"/>
        <v>15</v>
      </c>
      <c r="C31" s="431" t="s">
        <v>236</v>
      </c>
      <c r="D31" s="432"/>
      <c r="E31" s="159" t="s">
        <v>12</v>
      </c>
      <c r="F31" s="198">
        <v>3</v>
      </c>
      <c r="G31" s="405"/>
      <c r="H31" s="242">
        <f t="shared" si="0"/>
        <v>0</v>
      </c>
      <c r="J31" s="128"/>
      <c r="K31" s="155"/>
      <c r="L31" s="128"/>
      <c r="M31" s="163"/>
      <c r="N31" s="163"/>
      <c r="O31" s="156"/>
      <c r="R31" s="128"/>
      <c r="S31" s="128"/>
      <c r="T31" s="141"/>
      <c r="U31" s="128"/>
      <c r="V31" s="128"/>
      <c r="W31" s="128"/>
      <c r="X31" s="162"/>
    </row>
    <row r="32" spans="1:24" ht="17.100000000000001" customHeight="1" x14ac:dyDescent="0.2">
      <c r="A32" s="120" t="s">
        <v>59</v>
      </c>
      <c r="B32" s="153">
        <f t="shared" si="1"/>
        <v>16</v>
      </c>
      <c r="C32" s="431" t="s">
        <v>237</v>
      </c>
      <c r="D32" s="432"/>
      <c r="E32" s="159" t="s">
        <v>12</v>
      </c>
      <c r="F32" s="198">
        <v>2</v>
      </c>
      <c r="G32" s="405"/>
      <c r="H32" s="242">
        <f t="shared" si="0"/>
        <v>0</v>
      </c>
      <c r="J32" s="128"/>
      <c r="M32" s="163"/>
      <c r="N32" s="163"/>
      <c r="O32" s="156"/>
      <c r="R32" s="171"/>
      <c r="T32" s="199"/>
      <c r="V32" s="128"/>
      <c r="W32" s="128"/>
      <c r="X32" s="128"/>
    </row>
    <row r="33" spans="1:24" ht="17.100000000000001" customHeight="1" x14ac:dyDescent="0.2">
      <c r="B33" s="153">
        <f t="shared" si="1"/>
        <v>17</v>
      </c>
      <c r="C33" s="452" t="s">
        <v>238</v>
      </c>
      <c r="D33" s="453"/>
      <c r="E33" s="159" t="s">
        <v>11</v>
      </c>
      <c r="F33" s="160">
        <f>IF(H101="Yes",5,0)</f>
        <v>5</v>
      </c>
      <c r="G33" s="405"/>
      <c r="H33" s="242">
        <f t="shared" si="0"/>
        <v>0</v>
      </c>
      <c r="J33" s="128"/>
      <c r="N33" s="128"/>
      <c r="R33" s="171"/>
      <c r="T33" s="141"/>
      <c r="V33" s="128"/>
      <c r="W33" s="128"/>
      <c r="X33" s="128"/>
    </row>
    <row r="34" spans="1:24" ht="17.100000000000001" customHeight="1" x14ac:dyDescent="0.2">
      <c r="B34" s="153">
        <f t="shared" si="1"/>
        <v>18</v>
      </c>
      <c r="C34" s="431" t="s">
        <v>266</v>
      </c>
      <c r="D34" s="432"/>
      <c r="E34" s="159" t="s">
        <v>11</v>
      </c>
      <c r="F34" s="160">
        <f>F91+F92</f>
        <v>8.5</v>
      </c>
      <c r="G34" s="405"/>
      <c r="H34" s="242">
        <f t="shared" si="0"/>
        <v>0</v>
      </c>
      <c r="J34" s="128"/>
      <c r="M34" s="163"/>
      <c r="N34" s="128"/>
      <c r="O34" s="156"/>
      <c r="R34" s="171"/>
      <c r="T34" s="202"/>
      <c r="V34" s="128"/>
      <c r="W34" s="128"/>
      <c r="X34" s="128"/>
    </row>
    <row r="35" spans="1:24" ht="17.100000000000001" customHeight="1" x14ac:dyDescent="0.2">
      <c r="B35" s="153">
        <f>B34+1</f>
        <v>19</v>
      </c>
      <c r="C35" s="452" t="s">
        <v>189</v>
      </c>
      <c r="D35" s="453"/>
      <c r="E35" s="177"/>
      <c r="F35" s="178"/>
      <c r="G35" s="179"/>
      <c r="H35" s="179"/>
      <c r="J35" s="180"/>
      <c r="L35" s="128"/>
      <c r="M35" s="163"/>
      <c r="N35" s="128"/>
      <c r="O35" s="156"/>
      <c r="T35" s="141"/>
      <c r="V35" s="128"/>
      <c r="W35" s="128"/>
      <c r="X35" s="128"/>
    </row>
    <row r="36" spans="1:24" ht="17.100000000000001" customHeight="1" x14ac:dyDescent="0.2">
      <c r="B36" s="172">
        <f>B35+0.01</f>
        <v>19.010000000000002</v>
      </c>
      <c r="C36" s="200" t="s">
        <v>240</v>
      </c>
      <c r="D36" s="201"/>
      <c r="E36" s="159" t="s">
        <v>12</v>
      </c>
      <c r="F36" s="198">
        <v>2</v>
      </c>
      <c r="G36" s="402"/>
      <c r="H36" s="242">
        <f t="shared" si="0"/>
        <v>0</v>
      </c>
      <c r="J36" s="180"/>
      <c r="K36" s="155"/>
      <c r="L36" s="128"/>
      <c r="M36" s="163"/>
      <c r="N36" s="128"/>
      <c r="O36" s="156"/>
      <c r="T36" s="141"/>
    </row>
    <row r="37" spans="1:24" ht="17.100000000000001" customHeight="1" x14ac:dyDescent="0.2">
      <c r="B37" s="172">
        <f t="shared" ref="B37:B44" si="2">B36+0.01</f>
        <v>19.020000000000003</v>
      </c>
      <c r="C37" s="429" t="s">
        <v>279</v>
      </c>
      <c r="D37" s="430"/>
      <c r="E37" s="173"/>
      <c r="F37" s="195"/>
      <c r="G37" s="203"/>
      <c r="H37" s="242"/>
      <c r="J37" s="162"/>
      <c r="K37" s="155"/>
      <c r="L37" s="128"/>
      <c r="M37" s="163"/>
      <c r="N37" s="128"/>
      <c r="O37" s="156"/>
      <c r="T37" s="202"/>
    </row>
    <row r="38" spans="1:24" ht="17.100000000000001" customHeight="1" x14ac:dyDescent="0.2">
      <c r="B38" s="172">
        <f t="shared" si="2"/>
        <v>19.030000000000005</v>
      </c>
      <c r="C38" s="200" t="s">
        <v>242</v>
      </c>
      <c r="D38" s="201"/>
      <c r="E38" s="159" t="s">
        <v>12</v>
      </c>
      <c r="F38" s="198">
        <v>1</v>
      </c>
      <c r="G38" s="402"/>
      <c r="H38" s="242">
        <f t="shared" si="0"/>
        <v>0</v>
      </c>
      <c r="J38" s="162"/>
      <c r="K38" s="155"/>
      <c r="L38" s="128"/>
      <c r="M38" s="163"/>
      <c r="N38" s="128"/>
      <c r="O38" s="204"/>
      <c r="T38" s="202"/>
    </row>
    <row r="39" spans="1:24" ht="17.100000000000001" customHeight="1" x14ac:dyDescent="0.2">
      <c r="B39" s="172">
        <f t="shared" si="2"/>
        <v>19.040000000000006</v>
      </c>
      <c r="C39" s="200" t="s">
        <v>243</v>
      </c>
      <c r="D39" s="201"/>
      <c r="E39" s="159" t="s">
        <v>12</v>
      </c>
      <c r="F39" s="198">
        <v>1</v>
      </c>
      <c r="G39" s="402"/>
      <c r="H39" s="242">
        <f t="shared" si="0"/>
        <v>0</v>
      </c>
      <c r="K39" s="155"/>
      <c r="L39" s="128"/>
      <c r="T39" s="166"/>
    </row>
    <row r="40" spans="1:24" ht="17.100000000000001" customHeight="1" x14ac:dyDescent="0.2">
      <c r="B40" s="172">
        <f t="shared" si="2"/>
        <v>19.050000000000008</v>
      </c>
      <c r="C40" s="429" t="s">
        <v>279</v>
      </c>
      <c r="D40" s="430"/>
      <c r="E40" s="173"/>
      <c r="F40" s="195"/>
      <c r="G40" s="203"/>
      <c r="H40" s="242"/>
      <c r="K40" s="155"/>
      <c r="L40" s="128"/>
      <c r="T40" s="166"/>
    </row>
    <row r="41" spans="1:24" ht="17.100000000000001" customHeight="1" x14ac:dyDescent="0.2">
      <c r="B41" s="172">
        <f t="shared" si="2"/>
        <v>19.060000000000009</v>
      </c>
      <c r="C41" s="429" t="s">
        <v>279</v>
      </c>
      <c r="D41" s="430"/>
      <c r="E41" s="173"/>
      <c r="F41" s="195"/>
      <c r="G41" s="203"/>
      <c r="H41" s="242"/>
      <c r="J41" s="205"/>
      <c r="K41" s="155"/>
      <c r="L41" s="128"/>
      <c r="M41" s="163"/>
      <c r="N41" s="128"/>
      <c r="O41" s="206"/>
      <c r="T41" s="207"/>
    </row>
    <row r="42" spans="1:24" ht="17.100000000000001" customHeight="1" x14ac:dyDescent="0.2">
      <c r="B42" s="172">
        <f t="shared" si="2"/>
        <v>19.070000000000011</v>
      </c>
      <c r="C42" s="200" t="s">
        <v>261</v>
      </c>
      <c r="E42" s="159" t="s">
        <v>12</v>
      </c>
      <c r="F42" s="198">
        <v>1</v>
      </c>
      <c r="G42" s="402"/>
      <c r="H42" s="242">
        <f t="shared" si="0"/>
        <v>0</v>
      </c>
      <c r="J42" s="162"/>
      <c r="K42" s="155"/>
      <c r="L42" s="128"/>
      <c r="M42" s="163"/>
      <c r="N42" s="128"/>
      <c r="O42" s="208"/>
      <c r="T42" s="141"/>
    </row>
    <row r="43" spans="1:24" ht="17.100000000000001" customHeight="1" x14ac:dyDescent="0.2">
      <c r="A43" s="120" t="s">
        <v>60</v>
      </c>
      <c r="B43" s="172">
        <f t="shared" si="2"/>
        <v>19.080000000000013</v>
      </c>
      <c r="C43" s="429" t="s">
        <v>279</v>
      </c>
      <c r="D43" s="430"/>
      <c r="E43" s="173"/>
      <c r="F43" s="195"/>
      <c r="G43" s="203"/>
      <c r="H43" s="242"/>
      <c r="J43" s="128"/>
      <c r="M43" s="163"/>
      <c r="N43" s="128"/>
      <c r="T43" s="141"/>
    </row>
    <row r="44" spans="1:24" ht="17.100000000000001" customHeight="1" x14ac:dyDescent="0.2">
      <c r="A44" s="120" t="s">
        <v>61</v>
      </c>
      <c r="B44" s="172">
        <f t="shared" si="2"/>
        <v>19.090000000000014</v>
      </c>
      <c r="C44" s="429" t="s">
        <v>279</v>
      </c>
      <c r="D44" s="430"/>
      <c r="E44" s="173"/>
      <c r="F44" s="209"/>
      <c r="G44" s="175"/>
      <c r="H44" s="242"/>
      <c r="J44" s="128"/>
      <c r="K44" s="155"/>
      <c r="L44" s="128"/>
      <c r="N44" s="128"/>
      <c r="T44" s="141"/>
    </row>
    <row r="45" spans="1:24" ht="17.100000000000001" customHeight="1" x14ac:dyDescent="0.2">
      <c r="B45" s="210">
        <f t="shared" ref="B45" si="3">B44+0.01</f>
        <v>19.100000000000016</v>
      </c>
      <c r="C45" s="429" t="s">
        <v>279</v>
      </c>
      <c r="D45" s="430"/>
      <c r="E45" s="173"/>
      <c r="F45" s="195"/>
      <c r="G45" s="175"/>
      <c r="H45" s="242"/>
      <c r="T45" s="141"/>
    </row>
    <row r="46" spans="1:24" ht="17.100000000000001" customHeight="1" x14ac:dyDescent="0.2">
      <c r="B46" s="153">
        <f>B35+1</f>
        <v>20</v>
      </c>
      <c r="C46" s="431" t="s">
        <v>249</v>
      </c>
      <c r="D46" s="432"/>
      <c r="E46" s="159" t="s">
        <v>12</v>
      </c>
      <c r="F46" s="181">
        <v>1</v>
      </c>
      <c r="G46" s="402"/>
      <c r="H46" s="242">
        <f t="shared" si="0"/>
        <v>0</v>
      </c>
      <c r="Q46" s="211"/>
      <c r="T46" s="141"/>
    </row>
    <row r="47" spans="1:24" ht="17.100000000000001" customHeight="1" x14ac:dyDescent="0.2">
      <c r="A47" s="120" t="s">
        <v>63</v>
      </c>
      <c r="B47" s="153">
        <f t="shared" ref="B47:B51" si="4">B46+1</f>
        <v>21</v>
      </c>
      <c r="C47" s="431" t="s">
        <v>99</v>
      </c>
      <c r="D47" s="432"/>
      <c r="E47" s="159" t="s">
        <v>12</v>
      </c>
      <c r="F47" s="181">
        <f>IF(H101="Yes",2,0)</f>
        <v>2</v>
      </c>
      <c r="G47" s="402"/>
      <c r="H47" s="242">
        <f t="shared" si="0"/>
        <v>0</v>
      </c>
      <c r="N47" s="128"/>
      <c r="O47" s="211"/>
      <c r="P47" s="132"/>
      <c r="Q47" s="211"/>
      <c r="R47" s="132"/>
      <c r="S47" s="128"/>
      <c r="T47" s="141"/>
      <c r="U47" s="128"/>
    </row>
    <row r="48" spans="1:24" ht="17.100000000000001" customHeight="1" x14ac:dyDescent="0.2">
      <c r="A48" s="120" t="s">
        <v>64</v>
      </c>
      <c r="B48" s="153">
        <f t="shared" si="4"/>
        <v>22</v>
      </c>
      <c r="C48" s="157" t="s">
        <v>148</v>
      </c>
      <c r="D48" s="158"/>
      <c r="E48" s="159" t="s">
        <v>12</v>
      </c>
      <c r="F48" s="181">
        <v>1</v>
      </c>
      <c r="G48" s="405"/>
      <c r="H48" s="242">
        <f t="shared" si="0"/>
        <v>0</v>
      </c>
      <c r="N48" s="128"/>
      <c r="O48" s="211"/>
      <c r="P48" s="132"/>
      <c r="Q48" s="128"/>
      <c r="R48" s="132"/>
      <c r="S48" s="128"/>
      <c r="T48" s="141"/>
      <c r="U48" s="128"/>
    </row>
    <row r="49" spans="1:24" ht="17.100000000000001" customHeight="1" x14ac:dyDescent="0.2">
      <c r="A49" s="120" t="s">
        <v>65</v>
      </c>
      <c r="B49" s="153">
        <f t="shared" si="4"/>
        <v>23</v>
      </c>
      <c r="C49" s="431" t="s">
        <v>69</v>
      </c>
      <c r="D49" s="432"/>
      <c r="E49" s="159" t="s">
        <v>12</v>
      </c>
      <c r="F49" s="192">
        <f>IF(H101="Yes",1,0)</f>
        <v>1</v>
      </c>
      <c r="G49" s="405"/>
      <c r="H49" s="242">
        <f t="shared" si="0"/>
        <v>0</v>
      </c>
      <c r="J49" s="128"/>
      <c r="K49" s="212"/>
      <c r="L49" s="213"/>
      <c r="M49" s="197"/>
      <c r="N49" s="214"/>
      <c r="P49" s="128"/>
      <c r="Q49" s="128"/>
      <c r="S49" s="128"/>
      <c r="T49" s="141"/>
      <c r="U49" s="132"/>
      <c r="V49" s="211"/>
      <c r="W49" s="132"/>
    </row>
    <row r="50" spans="1:24" ht="17.100000000000001" customHeight="1" x14ac:dyDescent="0.2">
      <c r="A50" s="120" t="s">
        <v>66</v>
      </c>
      <c r="B50" s="153">
        <f t="shared" si="4"/>
        <v>24</v>
      </c>
      <c r="C50" s="431" t="s">
        <v>250</v>
      </c>
      <c r="D50" s="432"/>
      <c r="E50" s="159" t="s">
        <v>12</v>
      </c>
      <c r="F50" s="181">
        <v>1</v>
      </c>
      <c r="G50" s="405"/>
      <c r="H50" s="242">
        <f t="shared" si="0"/>
        <v>0</v>
      </c>
      <c r="J50" s="128"/>
      <c r="K50" s="212"/>
      <c r="L50" s="213"/>
      <c r="N50" s="128"/>
      <c r="P50" s="128"/>
      <c r="Q50" s="211"/>
      <c r="S50" s="128"/>
      <c r="T50" s="202"/>
      <c r="U50" s="132"/>
      <c r="V50" s="211"/>
      <c r="W50" s="132"/>
      <c r="X50" s="132"/>
    </row>
    <row r="51" spans="1:24" ht="17.100000000000001" customHeight="1" x14ac:dyDescent="0.2">
      <c r="B51" s="153">
        <f t="shared" si="4"/>
        <v>25</v>
      </c>
      <c r="C51" s="431" t="s">
        <v>15</v>
      </c>
      <c r="D51" s="432"/>
      <c r="E51" s="159" t="s">
        <v>40</v>
      </c>
      <c r="F51" s="181">
        <v>1</v>
      </c>
      <c r="G51" s="405"/>
      <c r="H51" s="242">
        <f t="shared" si="0"/>
        <v>0</v>
      </c>
      <c r="K51" s="212"/>
      <c r="L51" s="212"/>
      <c r="N51" s="128"/>
      <c r="P51" s="128"/>
      <c r="Q51" s="211"/>
      <c r="R51" s="132"/>
      <c r="S51" s="128"/>
      <c r="T51" s="141"/>
      <c r="U51" s="128"/>
      <c r="V51" s="211"/>
      <c r="W51" s="132"/>
      <c r="X51" s="132"/>
    </row>
    <row r="52" spans="1:24" ht="17.100000000000001" customHeight="1" x14ac:dyDescent="0.2">
      <c r="B52" s="153">
        <f>B51+1</f>
        <v>26</v>
      </c>
      <c r="C52" s="431" t="s">
        <v>180</v>
      </c>
      <c r="D52" s="432"/>
      <c r="E52" s="159" t="s">
        <v>11</v>
      </c>
      <c r="F52" s="181">
        <v>15</v>
      </c>
      <c r="G52" s="405"/>
      <c r="H52" s="242">
        <f t="shared" si="0"/>
        <v>0</v>
      </c>
      <c r="K52" s="212"/>
      <c r="N52" s="128"/>
      <c r="P52" s="128"/>
      <c r="Q52" s="211"/>
      <c r="R52" s="132"/>
      <c r="S52" s="128"/>
      <c r="T52" s="141"/>
      <c r="U52" s="128"/>
      <c r="V52" s="132"/>
      <c r="X52" s="132"/>
    </row>
    <row r="53" spans="1:24" ht="17.100000000000001" customHeight="1" x14ac:dyDescent="0.2">
      <c r="A53" s="120" t="s">
        <v>79</v>
      </c>
      <c r="B53" s="153">
        <f t="shared" ref="B53:B58" si="5">B52+1</f>
        <v>27</v>
      </c>
      <c r="C53" s="429" t="s">
        <v>279</v>
      </c>
      <c r="D53" s="430"/>
      <c r="E53" s="173"/>
      <c r="F53" s="215"/>
      <c r="G53" s="175"/>
      <c r="H53" s="242"/>
      <c r="K53" s="212"/>
      <c r="N53" s="128"/>
      <c r="P53" s="128"/>
      <c r="Q53" s="211"/>
      <c r="R53" s="132"/>
      <c r="S53" s="128"/>
      <c r="T53" s="216"/>
      <c r="U53" s="128"/>
      <c r="V53" s="132"/>
    </row>
    <row r="54" spans="1:24" ht="17.100000000000001" customHeight="1" x14ac:dyDescent="0.2">
      <c r="A54" s="120" t="s">
        <v>80</v>
      </c>
      <c r="B54" s="153">
        <f t="shared" si="5"/>
        <v>28</v>
      </c>
      <c r="C54" s="458" t="s">
        <v>221</v>
      </c>
      <c r="D54" s="459"/>
      <c r="E54" s="159" t="s">
        <v>12</v>
      </c>
      <c r="F54" s="198">
        <v>1</v>
      </c>
      <c r="G54" s="405"/>
      <c r="H54" s="242">
        <f t="shared" si="0"/>
        <v>0</v>
      </c>
      <c r="K54" s="212"/>
      <c r="N54" s="128"/>
      <c r="P54" s="128"/>
      <c r="Q54" s="211"/>
      <c r="R54" s="132"/>
      <c r="S54" s="128"/>
      <c r="T54" s="190"/>
      <c r="U54" s="128"/>
      <c r="V54" s="211"/>
      <c r="W54" s="132"/>
    </row>
    <row r="55" spans="1:24" ht="17.100000000000001" customHeight="1" x14ac:dyDescent="0.2">
      <c r="A55" s="120" t="s">
        <v>71</v>
      </c>
      <c r="B55" s="153">
        <f t="shared" si="5"/>
        <v>29</v>
      </c>
      <c r="C55" s="429" t="s">
        <v>279</v>
      </c>
      <c r="D55" s="430"/>
      <c r="E55" s="173"/>
      <c r="F55" s="195"/>
      <c r="G55" s="175"/>
      <c r="H55" s="242"/>
      <c r="K55" s="212"/>
      <c r="N55" s="128"/>
      <c r="P55" s="128"/>
      <c r="Q55" s="211"/>
      <c r="R55" s="132"/>
      <c r="S55" s="128"/>
      <c r="T55" s="190"/>
      <c r="U55" s="128"/>
      <c r="V55" s="211"/>
      <c r="W55" s="132"/>
      <c r="X55" s="132"/>
    </row>
    <row r="56" spans="1:24" ht="17.100000000000001" customHeight="1" x14ac:dyDescent="0.2">
      <c r="B56" s="153">
        <f t="shared" si="5"/>
        <v>30</v>
      </c>
      <c r="C56" s="193" t="s">
        <v>74</v>
      </c>
      <c r="D56" s="194"/>
      <c r="E56" s="189" t="s">
        <v>12</v>
      </c>
      <c r="F56" s="181">
        <v>1</v>
      </c>
      <c r="G56" s="405"/>
      <c r="H56" s="242">
        <f t="shared" si="0"/>
        <v>0</v>
      </c>
      <c r="K56" s="212"/>
      <c r="N56" s="128"/>
      <c r="P56" s="128"/>
      <c r="Q56" s="211"/>
      <c r="R56" s="132"/>
      <c r="S56" s="128"/>
      <c r="T56" s="190"/>
      <c r="U56" s="128"/>
      <c r="V56" s="211"/>
      <c r="W56" s="132"/>
      <c r="X56" s="132"/>
    </row>
    <row r="57" spans="1:24" ht="17.100000000000001" customHeight="1" x14ac:dyDescent="0.2">
      <c r="B57" s="153">
        <f t="shared" si="5"/>
        <v>31</v>
      </c>
      <c r="C57" s="193" t="s">
        <v>75</v>
      </c>
      <c r="D57" s="194"/>
      <c r="E57" s="189" t="s">
        <v>12</v>
      </c>
      <c r="F57" s="181">
        <v>1</v>
      </c>
      <c r="G57" s="405"/>
      <c r="H57" s="242">
        <f t="shared" si="0"/>
        <v>0</v>
      </c>
      <c r="K57" s="212"/>
      <c r="N57" s="128"/>
      <c r="P57" s="128"/>
      <c r="Q57" s="211"/>
      <c r="R57" s="132"/>
      <c r="S57" s="128"/>
      <c r="T57" s="190"/>
      <c r="U57" s="128"/>
      <c r="V57" s="211"/>
      <c r="W57" s="132"/>
      <c r="X57" s="132"/>
    </row>
    <row r="58" spans="1:24" ht="17.100000000000001" customHeight="1" x14ac:dyDescent="0.2">
      <c r="B58" s="153">
        <f t="shared" si="5"/>
        <v>32</v>
      </c>
      <c r="C58" s="193" t="s">
        <v>253</v>
      </c>
      <c r="D58" s="194"/>
      <c r="E58" s="189" t="s">
        <v>12</v>
      </c>
      <c r="F58" s="181">
        <v>1</v>
      </c>
      <c r="G58" s="405"/>
      <c r="H58" s="242">
        <f t="shared" si="0"/>
        <v>0</v>
      </c>
      <c r="K58" s="212"/>
      <c r="N58" s="128"/>
      <c r="P58" s="128"/>
      <c r="Q58" s="211"/>
      <c r="R58" s="132"/>
      <c r="S58" s="128"/>
      <c r="T58" s="190"/>
      <c r="U58" s="128"/>
      <c r="V58" s="211"/>
      <c r="W58" s="132"/>
      <c r="X58" s="132"/>
    </row>
    <row r="59" spans="1:24" ht="17.100000000000001" customHeight="1" x14ac:dyDescent="0.2">
      <c r="B59" s="172">
        <f>B58+0.01</f>
        <v>32.01</v>
      </c>
      <c r="C59" s="193" t="s">
        <v>183</v>
      </c>
      <c r="D59" s="194"/>
      <c r="E59" s="189" t="s">
        <v>12</v>
      </c>
      <c r="F59" s="181">
        <v>1</v>
      </c>
      <c r="G59" s="405"/>
      <c r="H59" s="242">
        <f t="shared" si="0"/>
        <v>0</v>
      </c>
      <c r="K59" s="212"/>
      <c r="N59" s="128"/>
      <c r="O59" s="138"/>
      <c r="P59" s="128"/>
      <c r="Q59" s="211"/>
      <c r="R59" s="132"/>
      <c r="S59" s="128"/>
      <c r="T59" s="190"/>
      <c r="U59" s="128"/>
      <c r="V59" s="211"/>
      <c r="W59" s="132"/>
      <c r="X59" s="132"/>
    </row>
    <row r="60" spans="1:24" ht="17.100000000000001" customHeight="1" x14ac:dyDescent="0.2">
      <c r="B60" s="172">
        <f>B59+0.01</f>
        <v>32.019999999999996</v>
      </c>
      <c r="C60" s="429" t="s">
        <v>279</v>
      </c>
      <c r="D60" s="430"/>
      <c r="E60" s="218"/>
      <c r="F60" s="215"/>
      <c r="G60" s="175"/>
      <c r="H60" s="242"/>
      <c r="N60" s="128"/>
      <c r="O60" s="138"/>
      <c r="P60" s="128"/>
      <c r="Q60" s="211"/>
      <c r="R60" s="132"/>
      <c r="S60" s="128"/>
      <c r="T60" s="190"/>
      <c r="U60" s="128"/>
      <c r="V60" s="211"/>
      <c r="W60" s="132"/>
      <c r="X60" s="132"/>
    </row>
    <row r="61" spans="1:24" ht="17.100000000000001" customHeight="1" x14ac:dyDescent="0.2">
      <c r="A61" s="120" t="s">
        <v>81</v>
      </c>
      <c r="B61" s="172">
        <f>B60+0.01</f>
        <v>32.029999999999994</v>
      </c>
      <c r="C61" s="429" t="s">
        <v>279</v>
      </c>
      <c r="D61" s="430"/>
      <c r="E61" s="218"/>
      <c r="F61" s="219"/>
      <c r="G61" s="220"/>
      <c r="H61" s="242"/>
      <c r="Q61" s="211"/>
      <c r="R61" s="132"/>
      <c r="S61" s="128"/>
      <c r="T61" s="199"/>
      <c r="U61" s="128"/>
      <c r="V61" s="131"/>
      <c r="W61" s="132"/>
      <c r="X61" s="221"/>
    </row>
    <row r="62" spans="1:24" ht="17.100000000000001" customHeight="1" x14ac:dyDescent="0.2">
      <c r="B62" s="153">
        <f>B58+1</f>
        <v>33</v>
      </c>
      <c r="C62" s="193" t="s">
        <v>192</v>
      </c>
      <c r="D62" s="194"/>
      <c r="E62" s="189" t="s">
        <v>12</v>
      </c>
      <c r="F62" s="181">
        <v>1</v>
      </c>
      <c r="G62" s="405"/>
      <c r="H62" s="242">
        <f t="shared" si="0"/>
        <v>0</v>
      </c>
      <c r="R62" s="132"/>
      <c r="S62" s="128"/>
      <c r="T62" s="190"/>
      <c r="U62" s="128"/>
      <c r="V62" s="131"/>
      <c r="W62" s="132"/>
      <c r="X62" s="221"/>
    </row>
    <row r="63" spans="1:24" ht="17.100000000000001" customHeight="1" x14ac:dyDescent="0.2">
      <c r="B63" s="153">
        <f t="shared" ref="B63:B73" si="6">B62+1</f>
        <v>34</v>
      </c>
      <c r="C63" s="193" t="s">
        <v>193</v>
      </c>
      <c r="D63" s="194"/>
      <c r="E63" s="189" t="s">
        <v>12</v>
      </c>
      <c r="F63" s="181">
        <v>1</v>
      </c>
      <c r="G63" s="405"/>
      <c r="H63" s="242">
        <f t="shared" si="0"/>
        <v>0</v>
      </c>
      <c r="T63" s="190"/>
    </row>
    <row r="64" spans="1:24" ht="17.100000000000001" customHeight="1" x14ac:dyDescent="0.2">
      <c r="A64" s="120" t="s">
        <v>96</v>
      </c>
      <c r="B64" s="153">
        <f>B63+1</f>
        <v>35</v>
      </c>
      <c r="C64" s="222" t="s">
        <v>227</v>
      </c>
      <c r="D64" s="194"/>
      <c r="E64" s="177"/>
      <c r="F64" s="177"/>
      <c r="G64" s="223"/>
      <c r="H64" s="223"/>
      <c r="T64" s="190"/>
      <c r="V64" s="224"/>
      <c r="W64" s="132"/>
      <c r="X64" s="132"/>
    </row>
    <row r="65" spans="1:24" ht="17.100000000000001" customHeight="1" x14ac:dyDescent="0.2">
      <c r="A65" s="120" t="s">
        <v>82</v>
      </c>
      <c r="B65" s="225">
        <f>B64+0.01</f>
        <v>35.01</v>
      </c>
      <c r="C65" s="226" t="s">
        <v>186</v>
      </c>
      <c r="D65" s="194"/>
      <c r="E65" s="189" t="s">
        <v>11</v>
      </c>
      <c r="F65" s="192">
        <v>10</v>
      </c>
      <c r="G65" s="405"/>
      <c r="H65" s="242">
        <f t="shared" si="0"/>
        <v>0</v>
      </c>
      <c r="T65" s="190"/>
      <c r="V65" s="131"/>
      <c r="W65" s="132"/>
      <c r="X65" s="132"/>
    </row>
    <row r="66" spans="1:24" ht="17.100000000000001" customHeight="1" x14ac:dyDescent="0.2">
      <c r="B66" s="225">
        <f>B65+0.01</f>
        <v>35.019999999999996</v>
      </c>
      <c r="C66" s="227" t="s">
        <v>187</v>
      </c>
      <c r="D66" s="194"/>
      <c r="E66" s="189" t="s">
        <v>11</v>
      </c>
      <c r="F66" s="192">
        <v>30</v>
      </c>
      <c r="G66" s="405"/>
      <c r="H66" s="242">
        <f t="shared" si="0"/>
        <v>0</v>
      </c>
      <c r="T66" s="190"/>
    </row>
    <row r="67" spans="1:24" ht="17.100000000000001" customHeight="1" x14ac:dyDescent="0.2">
      <c r="B67" s="153">
        <f>B64+1</f>
        <v>36</v>
      </c>
      <c r="C67" s="193" t="s">
        <v>108</v>
      </c>
      <c r="D67" s="194"/>
      <c r="E67" s="189" t="s">
        <v>11</v>
      </c>
      <c r="F67" s="192">
        <v>15</v>
      </c>
      <c r="G67" s="405"/>
      <c r="H67" s="242">
        <f t="shared" si="0"/>
        <v>0</v>
      </c>
      <c r="T67" s="190"/>
    </row>
    <row r="68" spans="1:24" ht="17.100000000000001" customHeight="1" x14ac:dyDescent="0.2">
      <c r="B68" s="153">
        <f t="shared" si="6"/>
        <v>37</v>
      </c>
      <c r="C68" s="193" t="s">
        <v>78</v>
      </c>
      <c r="D68" s="194"/>
      <c r="E68" s="189" t="s">
        <v>12</v>
      </c>
      <c r="F68" s="181">
        <v>1</v>
      </c>
      <c r="G68" s="405"/>
      <c r="H68" s="242">
        <f t="shared" si="0"/>
        <v>0</v>
      </c>
      <c r="T68" s="166"/>
    </row>
    <row r="69" spans="1:24" ht="17.100000000000001" customHeight="1" x14ac:dyDescent="0.2">
      <c r="B69" s="153">
        <f>B68+1</f>
        <v>38</v>
      </c>
      <c r="C69" s="194" t="s">
        <v>175</v>
      </c>
      <c r="D69" s="194"/>
      <c r="E69" s="189" t="s">
        <v>40</v>
      </c>
      <c r="F69" s="181">
        <v>1</v>
      </c>
      <c r="G69" s="405"/>
      <c r="H69" s="242">
        <f t="shared" si="0"/>
        <v>0</v>
      </c>
      <c r="T69" s="228"/>
    </row>
    <row r="70" spans="1:24" ht="17.100000000000001" customHeight="1" x14ac:dyDescent="0.2">
      <c r="B70" s="153">
        <f t="shared" si="6"/>
        <v>39</v>
      </c>
      <c r="C70" s="193" t="s">
        <v>103</v>
      </c>
      <c r="D70" s="194"/>
      <c r="E70" s="189" t="s">
        <v>40</v>
      </c>
      <c r="F70" s="181">
        <v>1</v>
      </c>
      <c r="G70" s="405"/>
      <c r="H70" s="242">
        <f t="shared" si="0"/>
        <v>0</v>
      </c>
      <c r="T70" s="228"/>
    </row>
    <row r="71" spans="1:24" ht="17.100000000000001" customHeight="1" x14ac:dyDescent="0.2">
      <c r="B71" s="153">
        <f t="shared" si="6"/>
        <v>40</v>
      </c>
      <c r="C71" s="157" t="s">
        <v>115</v>
      </c>
      <c r="D71" s="158"/>
      <c r="E71" s="159" t="s">
        <v>14</v>
      </c>
      <c r="F71" s="192">
        <f>ROUNDUP(F14/2,0)</f>
        <v>170</v>
      </c>
      <c r="G71" s="405"/>
      <c r="H71" s="242">
        <f t="shared" si="0"/>
        <v>0</v>
      </c>
      <c r="T71" s="228"/>
    </row>
    <row r="72" spans="1:24" ht="17.100000000000001" customHeight="1" x14ac:dyDescent="0.2">
      <c r="B72" s="153">
        <f>B71+1</f>
        <v>41</v>
      </c>
      <c r="C72" s="429" t="s">
        <v>279</v>
      </c>
      <c r="D72" s="430"/>
      <c r="E72" s="218"/>
      <c r="F72" s="196"/>
      <c r="G72" s="229"/>
      <c r="H72" s="242"/>
      <c r="T72" s="228"/>
    </row>
    <row r="73" spans="1:24" ht="17.100000000000001" customHeight="1" x14ac:dyDescent="0.2">
      <c r="B73" s="153">
        <f t="shared" si="6"/>
        <v>42</v>
      </c>
      <c r="C73" s="429" t="s">
        <v>279</v>
      </c>
      <c r="D73" s="430"/>
      <c r="E73" s="218"/>
      <c r="F73" s="215"/>
      <c r="G73" s="175"/>
      <c r="H73" s="242"/>
      <c r="T73" s="228"/>
    </row>
    <row r="74" spans="1:24" ht="17.100000000000001" customHeight="1" x14ac:dyDescent="0.2">
      <c r="B74" s="153">
        <f t="shared" ref="B74:B76" si="7">B73+1</f>
        <v>43</v>
      </c>
      <c r="C74" s="230" t="s">
        <v>179</v>
      </c>
      <c r="D74" s="231"/>
      <c r="E74" s="189" t="s">
        <v>12</v>
      </c>
      <c r="F74" s="181">
        <v>6</v>
      </c>
      <c r="G74" s="405"/>
      <c r="H74" s="242">
        <f t="shared" si="0"/>
        <v>0</v>
      </c>
    </row>
    <row r="75" spans="1:24" ht="17.100000000000001" customHeight="1" x14ac:dyDescent="0.2">
      <c r="B75" s="153">
        <f t="shared" si="7"/>
        <v>44</v>
      </c>
      <c r="C75" s="232" t="s">
        <v>185</v>
      </c>
      <c r="D75" s="231"/>
      <c r="E75" s="189" t="s">
        <v>12</v>
      </c>
      <c r="F75" s="181">
        <v>4</v>
      </c>
      <c r="G75" s="405"/>
      <c r="H75" s="242">
        <f t="shared" si="0"/>
        <v>0</v>
      </c>
      <c r="I75" s="211"/>
    </row>
    <row r="76" spans="1:24" ht="17.25" customHeight="1" thickBot="1" x14ac:dyDescent="0.25">
      <c r="B76" s="153">
        <f t="shared" si="7"/>
        <v>45</v>
      </c>
      <c r="C76" s="232" t="s">
        <v>184</v>
      </c>
      <c r="D76" s="231"/>
      <c r="E76" s="189" t="s">
        <v>72</v>
      </c>
      <c r="F76" s="181">
        <v>23</v>
      </c>
      <c r="G76" s="405"/>
      <c r="H76" s="242">
        <f t="shared" si="0"/>
        <v>0</v>
      </c>
      <c r="I76" s="233">
        <v>0.1</v>
      </c>
    </row>
    <row r="77" spans="1:24" ht="17.100000000000001" customHeight="1" thickBot="1" x14ac:dyDescent="0.25">
      <c r="B77" s="460" t="s">
        <v>287</v>
      </c>
      <c r="C77" s="461"/>
      <c r="D77" s="461"/>
      <c r="E77" s="461"/>
      <c r="F77" s="462"/>
      <c r="G77" s="234"/>
      <c r="H77" s="235"/>
    </row>
    <row r="78" spans="1:24" ht="17.100000000000001" customHeight="1" x14ac:dyDescent="0.2">
      <c r="B78" s="236">
        <f>MAX(B14:B77)+1</f>
        <v>46</v>
      </c>
      <c r="C78" s="237" t="s">
        <v>276</v>
      </c>
      <c r="D78" s="238"/>
      <c r="E78" s="239"/>
      <c r="F78" s="240"/>
      <c r="G78" s="241"/>
      <c r="H78" s="242"/>
    </row>
    <row r="79" spans="1:24" ht="30.75" customHeight="1" thickBot="1" x14ac:dyDescent="0.25">
      <c r="B79" s="243">
        <f>B78+1</f>
        <v>47</v>
      </c>
      <c r="C79" s="436" t="s">
        <v>280</v>
      </c>
      <c r="D79" s="437"/>
      <c r="E79" s="189"/>
      <c r="F79" s="244">
        <v>0.1</v>
      </c>
      <c r="G79" s="245"/>
      <c r="H79" s="246"/>
    </row>
    <row r="80" spans="1:24" ht="17.100000000000001" customHeight="1" thickBot="1" x14ac:dyDescent="0.25">
      <c r="B80" s="460" t="s">
        <v>288</v>
      </c>
      <c r="C80" s="461"/>
      <c r="D80" s="461"/>
      <c r="E80" s="461"/>
      <c r="F80" s="462"/>
      <c r="G80" s="234"/>
      <c r="H80" s="235"/>
    </row>
    <row r="81" spans="2:17" ht="15.75" hidden="1" customHeight="1" x14ac:dyDescent="0.2">
      <c r="B81" s="247"/>
      <c r="C81" s="120" t="s">
        <v>110</v>
      </c>
      <c r="H81" s="248"/>
    </row>
    <row r="82" spans="2:17" hidden="1" x14ac:dyDescent="0.2">
      <c r="B82" s="249"/>
      <c r="H82" s="248"/>
    </row>
    <row r="83" spans="2:17" hidden="1" x14ac:dyDescent="0.2">
      <c r="B83" s="249" t="s">
        <v>8</v>
      </c>
      <c r="C83" s="120" t="s">
        <v>34</v>
      </c>
      <c r="H83" s="248"/>
    </row>
    <row r="84" spans="2:17" ht="13.5" hidden="1" thickBot="1" x14ac:dyDescent="0.25">
      <c r="B84" s="250"/>
      <c r="C84" s="434" t="s">
        <v>220</v>
      </c>
      <c r="D84" s="434"/>
      <c r="E84" s="434"/>
      <c r="F84" s="434"/>
      <c r="G84" s="434"/>
      <c r="H84" s="435"/>
    </row>
    <row r="85" spans="2:17" hidden="1" x14ac:dyDescent="0.2">
      <c r="E85" s="120"/>
      <c r="F85" s="251"/>
      <c r="G85" s="120"/>
      <c r="H85" s="120"/>
    </row>
    <row r="86" spans="2:17" hidden="1" x14ac:dyDescent="0.2">
      <c r="B86" s="252"/>
      <c r="E86" s="120"/>
      <c r="F86" s="251"/>
      <c r="G86" s="120"/>
      <c r="H86" s="120"/>
    </row>
    <row r="87" spans="2:17" ht="15.75" hidden="1" x14ac:dyDescent="0.25">
      <c r="B87" s="253"/>
      <c r="L87" s="253" t="s">
        <v>86</v>
      </c>
      <c r="M87" s="254">
        <v>220</v>
      </c>
      <c r="N87" s="255" t="s">
        <v>104</v>
      </c>
      <c r="O87" s="256">
        <v>23</v>
      </c>
      <c r="P87" s="148"/>
      <c r="Q87" s="148"/>
    </row>
    <row r="88" spans="2:17" ht="15.75" hidden="1" x14ac:dyDescent="0.25">
      <c r="B88" s="252"/>
      <c r="C88" s="252" t="s">
        <v>119</v>
      </c>
      <c r="E88" s="253" t="s">
        <v>18</v>
      </c>
      <c r="F88" s="257">
        <v>17.38</v>
      </c>
      <c r="G88" s="132" t="s">
        <v>19</v>
      </c>
      <c r="H88" s="132" t="s">
        <v>20</v>
      </c>
      <c r="L88" s="148"/>
      <c r="M88" s="148"/>
      <c r="N88" s="148"/>
      <c r="O88" s="258" t="s">
        <v>87</v>
      </c>
      <c r="P88" s="258" t="s">
        <v>88</v>
      </c>
      <c r="Q88" s="259"/>
    </row>
    <row r="89" spans="2:17" ht="39" hidden="1" x14ac:dyDescent="0.25">
      <c r="B89" s="252"/>
      <c r="E89" s="253" t="s">
        <v>21</v>
      </c>
      <c r="F89" s="260">
        <v>2.38</v>
      </c>
      <c r="G89" s="132" t="s">
        <v>19</v>
      </c>
      <c r="H89" s="261">
        <f>(F88-F89)+F96</f>
        <v>15</v>
      </c>
      <c r="L89" s="148"/>
      <c r="M89" s="258" t="s">
        <v>91</v>
      </c>
      <c r="N89" s="258" t="s">
        <v>92</v>
      </c>
      <c r="O89" s="258" t="s">
        <v>93</v>
      </c>
      <c r="P89" s="258" t="s">
        <v>93</v>
      </c>
      <c r="Q89" s="148"/>
    </row>
    <row r="90" spans="2:17" ht="15.75" hidden="1" x14ac:dyDescent="0.25">
      <c r="B90" s="252"/>
      <c r="C90" s="252"/>
      <c r="E90" s="253" t="s">
        <v>22</v>
      </c>
      <c r="F90" s="262">
        <v>6</v>
      </c>
      <c r="G90" s="120" t="s">
        <v>173</v>
      </c>
      <c r="H90" s="263"/>
      <c r="L90" s="148"/>
      <c r="M90" s="128">
        <f>VLOOKUP(J11,M99:O103,2)</f>
        <v>3.89</v>
      </c>
      <c r="N90" s="128">
        <f>M87</f>
        <v>220</v>
      </c>
      <c r="O90" s="264">
        <f>(N90/448.83)/((M90/12)^2*3.14/4)</f>
        <v>5.9420244688065704</v>
      </c>
      <c r="P90" s="264">
        <f>((N90/448.83)/((M90/12)^2*3.14/4))*1.5</f>
        <v>8.9130367032098547</v>
      </c>
      <c r="Q90" s="148"/>
    </row>
    <row r="91" spans="2:17" ht="15.75" hidden="1" x14ac:dyDescent="0.25">
      <c r="B91" s="252"/>
      <c r="C91" s="252"/>
      <c r="E91" s="253" t="s">
        <v>24</v>
      </c>
      <c r="F91" s="262">
        <v>4.5</v>
      </c>
      <c r="G91" s="120" t="s">
        <v>23</v>
      </c>
      <c r="H91" s="120" t="s">
        <v>41</v>
      </c>
      <c r="N91" s="148"/>
      <c r="O91" s="265" t="str">
        <f xml:space="preserve"> IF(O90&gt;=8,"Upsize","Keep Size")</f>
        <v>Keep Size</v>
      </c>
      <c r="P91" s="148"/>
      <c r="Q91" s="148"/>
    </row>
    <row r="92" spans="2:17" hidden="1" x14ac:dyDescent="0.2">
      <c r="B92" s="252"/>
      <c r="C92" s="252"/>
      <c r="E92" s="253" t="s">
        <v>25</v>
      </c>
      <c r="F92" s="262">
        <v>4</v>
      </c>
      <c r="G92" s="132" t="s">
        <v>23</v>
      </c>
      <c r="H92" s="263">
        <v>2</v>
      </c>
    </row>
    <row r="93" spans="2:17" ht="15.75" hidden="1" x14ac:dyDescent="0.25">
      <c r="B93" s="120"/>
      <c r="C93" s="252"/>
      <c r="E93" s="253" t="s">
        <v>26</v>
      </c>
      <c r="F93" s="266">
        <f>ROUNDUP(F90^2*3.14/4,0)</f>
        <v>29</v>
      </c>
      <c r="G93" s="132" t="s">
        <v>27</v>
      </c>
      <c r="L93" s="148"/>
      <c r="M93" s="148"/>
    </row>
    <row r="94" spans="2:17" hidden="1" x14ac:dyDescent="0.2">
      <c r="C94" s="252"/>
      <c r="E94" s="253" t="s">
        <v>28</v>
      </c>
      <c r="F94" s="266">
        <f>ROUNDUP(2*3.14*(F90/2)*((F90/2)+((F88-F89)+F96)),0)</f>
        <v>340</v>
      </c>
      <c r="G94" s="132" t="s">
        <v>27</v>
      </c>
      <c r="H94" s="267" t="s">
        <v>42</v>
      </c>
    </row>
    <row r="95" spans="2:17" hidden="1" x14ac:dyDescent="0.2">
      <c r="B95" s="120"/>
      <c r="E95" s="253" t="s">
        <v>29</v>
      </c>
      <c r="F95" s="266">
        <f>F94-F93*2</f>
        <v>282</v>
      </c>
      <c r="G95" s="132" t="s">
        <v>27</v>
      </c>
      <c r="H95" s="263" t="s">
        <v>44</v>
      </c>
      <c r="M95" s="120" t="s">
        <v>120</v>
      </c>
    </row>
    <row r="96" spans="2:17" hidden="1" x14ac:dyDescent="0.2">
      <c r="E96" s="253" t="s">
        <v>282</v>
      </c>
      <c r="F96" s="257">
        <v>0</v>
      </c>
      <c r="G96" s="132" t="s">
        <v>23</v>
      </c>
      <c r="J96" s="128"/>
      <c r="M96" s="120" t="s">
        <v>94</v>
      </c>
      <c r="N96" s="120" t="s">
        <v>89</v>
      </c>
      <c r="O96" s="120" t="s">
        <v>90</v>
      </c>
      <c r="P96" s="120" t="s">
        <v>95</v>
      </c>
    </row>
    <row r="97" spans="2:24" ht="15.75" hidden="1" x14ac:dyDescent="0.25">
      <c r="E97" s="253" t="s">
        <v>45</v>
      </c>
      <c r="F97" s="257">
        <v>0</v>
      </c>
      <c r="G97" s="132" t="s">
        <v>23</v>
      </c>
      <c r="H97" s="132" t="s">
        <v>68</v>
      </c>
      <c r="J97" s="128"/>
      <c r="M97" s="148"/>
      <c r="N97" s="148"/>
    </row>
    <row r="98" spans="2:24" hidden="1" x14ac:dyDescent="0.2">
      <c r="E98" s="253" t="s">
        <v>46</v>
      </c>
      <c r="F98" s="257">
        <v>0</v>
      </c>
      <c r="G98" s="132" t="s">
        <v>23</v>
      </c>
      <c r="H98" s="263" t="s">
        <v>43</v>
      </c>
      <c r="J98" s="268"/>
      <c r="M98" s="128">
        <v>2</v>
      </c>
      <c r="N98" s="258"/>
      <c r="O98" s="258"/>
      <c r="P98" s="269">
        <v>2.0470000000000002</v>
      </c>
    </row>
    <row r="99" spans="2:24" hidden="1" x14ac:dyDescent="0.2">
      <c r="E99" s="253" t="s">
        <v>149</v>
      </c>
      <c r="F99" s="135">
        <f>ROUNDUP((((1*1.5)*(3.14*F90))+((0.67)*(3.14/4*(F90^2))))/27,0)</f>
        <v>2</v>
      </c>
      <c r="G99" s="132" t="s">
        <v>150</v>
      </c>
      <c r="J99" s="268"/>
      <c r="M99" s="128">
        <v>4</v>
      </c>
      <c r="N99" s="269">
        <v>3.89</v>
      </c>
      <c r="O99" s="269">
        <v>4.2699999999999996</v>
      </c>
    </row>
    <row r="100" spans="2:24" hidden="1" x14ac:dyDescent="0.2">
      <c r="H100" s="132" t="s">
        <v>70</v>
      </c>
      <c r="J100" s="268"/>
      <c r="M100" s="128">
        <v>6</v>
      </c>
      <c r="N100" s="269">
        <v>5.59</v>
      </c>
      <c r="O100" s="269">
        <v>6.13</v>
      </c>
    </row>
    <row r="101" spans="2:24" ht="12.75" hidden="1" customHeight="1" x14ac:dyDescent="0.2">
      <c r="H101" s="263" t="s">
        <v>43</v>
      </c>
      <c r="J101" s="268"/>
      <c r="M101" s="128">
        <v>8</v>
      </c>
      <c r="N101" s="269">
        <v>7.34</v>
      </c>
      <c r="O101" s="269">
        <v>8.0399999999999991</v>
      </c>
      <c r="R101" s="120" t="s">
        <v>43</v>
      </c>
    </row>
    <row r="102" spans="2:24" ht="12.75" hidden="1" customHeight="1" x14ac:dyDescent="0.2">
      <c r="J102" s="128"/>
      <c r="M102" s="128">
        <v>10</v>
      </c>
      <c r="N102" s="269">
        <v>8.9600000000000009</v>
      </c>
      <c r="O102" s="128"/>
      <c r="R102" s="120" t="s">
        <v>44</v>
      </c>
    </row>
    <row r="103" spans="2:24" ht="12.95" hidden="1" customHeight="1" x14ac:dyDescent="0.2">
      <c r="H103" s="132" t="s">
        <v>85</v>
      </c>
      <c r="I103" s="132"/>
      <c r="J103" s="128"/>
      <c r="M103" s="128">
        <v>12</v>
      </c>
      <c r="N103" s="269">
        <v>10.66</v>
      </c>
      <c r="O103" s="128"/>
    </row>
    <row r="104" spans="2:24" ht="12.95" hidden="1" customHeight="1" x14ac:dyDescent="0.2">
      <c r="H104" s="263" t="s">
        <v>43</v>
      </c>
      <c r="I104" s="132"/>
      <c r="J104" s="270"/>
      <c r="M104" s="271"/>
      <c r="N104" s="271"/>
    </row>
    <row r="105" spans="2:24" ht="12.95" hidden="1" customHeight="1" x14ac:dyDescent="0.2">
      <c r="I105" s="132"/>
      <c r="J105" s="270"/>
      <c r="K105" s="271"/>
      <c r="L105" s="270"/>
      <c r="M105" s="271"/>
      <c r="N105" s="271"/>
    </row>
    <row r="106" spans="2:24" ht="12.95" hidden="1" customHeight="1" x14ac:dyDescent="0.2">
      <c r="I106" s="132"/>
      <c r="J106" s="270"/>
      <c r="K106" s="271"/>
      <c r="L106" s="270"/>
      <c r="M106" s="253"/>
      <c r="N106" s="271"/>
      <c r="O106" s="138"/>
      <c r="P106" s="272"/>
    </row>
    <row r="107" spans="2:24" ht="12.75" hidden="1" customHeight="1" x14ac:dyDescent="0.2">
      <c r="B107" s="128">
        <v>1000</v>
      </c>
      <c r="I107" s="132"/>
      <c r="J107" s="253"/>
      <c r="K107" s="271"/>
      <c r="L107" s="270"/>
      <c r="M107" s="253"/>
      <c r="N107" s="271"/>
      <c r="O107" s="138"/>
      <c r="P107" s="272"/>
      <c r="Q107" s="138"/>
    </row>
    <row r="108" spans="2:24" ht="12.75" hidden="1" customHeight="1" x14ac:dyDescent="0.2">
      <c r="I108" s="132"/>
      <c r="J108" s="253"/>
      <c r="K108" s="253"/>
      <c r="L108" s="253"/>
      <c r="M108" s="253"/>
      <c r="N108" s="271"/>
      <c r="O108" s="138"/>
      <c r="P108" s="272"/>
      <c r="Q108" s="138"/>
      <c r="R108" s="140"/>
      <c r="S108" s="138"/>
      <c r="T108" s="138"/>
      <c r="U108" s="273"/>
    </row>
    <row r="109" spans="2:24" ht="12.95" hidden="1" customHeight="1" x14ac:dyDescent="0.2">
      <c r="B109" s="153">
        <f>B107+1</f>
        <v>1001</v>
      </c>
      <c r="I109" s="132"/>
      <c r="J109" s="253"/>
      <c r="K109" s="253"/>
      <c r="L109" s="253"/>
      <c r="M109" s="253"/>
      <c r="N109" s="271"/>
      <c r="O109" s="138"/>
      <c r="P109" s="272"/>
      <c r="Q109" s="138"/>
      <c r="R109" s="140"/>
      <c r="S109" s="138"/>
      <c r="T109" s="138"/>
      <c r="U109" s="273"/>
    </row>
    <row r="110" spans="2:24" ht="12.95" hidden="1" customHeight="1" x14ac:dyDescent="0.2">
      <c r="B110" s="153">
        <f>B109+1</f>
        <v>1002</v>
      </c>
      <c r="I110" s="132"/>
      <c r="J110" s="253"/>
      <c r="K110" s="253"/>
      <c r="L110" s="253"/>
      <c r="M110" s="253"/>
      <c r="N110" s="271"/>
      <c r="O110" s="138"/>
      <c r="P110" s="272"/>
      <c r="Q110" s="138"/>
      <c r="R110" s="140"/>
      <c r="S110" s="138"/>
      <c r="T110" s="138"/>
      <c r="U110" s="273"/>
    </row>
    <row r="111" spans="2:24" ht="12.95" hidden="1" customHeight="1" x14ac:dyDescent="0.2">
      <c r="B111" s="153">
        <f>B110+1</f>
        <v>1003</v>
      </c>
      <c r="C111" s="232" t="s">
        <v>127</v>
      </c>
      <c r="D111" s="158"/>
      <c r="E111" s="274" t="s">
        <v>12</v>
      </c>
      <c r="F111" s="275"/>
      <c r="G111" s="276"/>
      <c r="H111" s="277">
        <f>SUM(J103:J103)</f>
        <v>0</v>
      </c>
      <c r="I111" s="132"/>
      <c r="J111" s="253"/>
      <c r="K111" s="253"/>
      <c r="L111" s="253"/>
      <c r="M111" s="253"/>
      <c r="N111" s="271"/>
      <c r="O111" s="138"/>
      <c r="P111" s="272"/>
      <c r="Q111" s="138"/>
      <c r="R111" s="140"/>
      <c r="S111" s="138"/>
      <c r="T111" s="138"/>
      <c r="U111" s="273"/>
      <c r="V111" s="138"/>
      <c r="W111" s="138"/>
    </row>
    <row r="112" spans="2:24" ht="12.95" hidden="1" customHeight="1" x14ac:dyDescent="0.2">
      <c r="B112" s="153">
        <f>B111+1</f>
        <v>1004</v>
      </c>
      <c r="C112" s="232" t="s">
        <v>128</v>
      </c>
      <c r="D112" s="231"/>
      <c r="E112" s="274" t="s">
        <v>40</v>
      </c>
      <c r="F112" s="275"/>
      <c r="G112" s="276"/>
      <c r="H112" s="277">
        <f>SUM(J104:M104)</f>
        <v>0</v>
      </c>
      <c r="I112" s="132"/>
      <c r="J112" s="253"/>
      <c r="K112" s="253"/>
      <c r="L112" s="253"/>
      <c r="M112" s="253"/>
      <c r="N112" s="271"/>
      <c r="O112" s="138"/>
      <c r="P112" s="272"/>
      <c r="Q112" s="138"/>
      <c r="R112" s="140"/>
      <c r="S112" s="138"/>
      <c r="T112" s="138"/>
      <c r="U112" s="273"/>
      <c r="V112" s="138"/>
      <c r="W112" s="138"/>
      <c r="X112" s="138"/>
    </row>
    <row r="113" spans="2:24" ht="12.95" hidden="1" customHeight="1" x14ac:dyDescent="0.2">
      <c r="C113" s="232" t="s">
        <v>129</v>
      </c>
      <c r="D113" s="231"/>
      <c r="E113" s="274" t="s">
        <v>40</v>
      </c>
      <c r="F113" s="275"/>
      <c r="G113" s="276"/>
      <c r="H113" s="277">
        <f>SUM(J105:M105)</f>
        <v>0</v>
      </c>
      <c r="I113" s="132"/>
      <c r="J113" s="253"/>
      <c r="K113" s="253"/>
      <c r="L113" s="253"/>
      <c r="M113" s="253"/>
      <c r="N113" s="271"/>
      <c r="O113" s="138"/>
      <c r="P113" s="272"/>
      <c r="Q113" s="138"/>
      <c r="R113" s="140"/>
      <c r="S113" s="138"/>
      <c r="T113" s="138"/>
      <c r="U113" s="273"/>
      <c r="V113" s="138"/>
      <c r="W113" s="138"/>
      <c r="X113" s="138"/>
    </row>
    <row r="114" spans="2:24" ht="12.95" hidden="1" customHeight="1" x14ac:dyDescent="0.2">
      <c r="C114" s="230" t="s">
        <v>130</v>
      </c>
      <c r="D114" s="278"/>
      <c r="E114" s="189" t="s">
        <v>40</v>
      </c>
      <c r="F114" s="181"/>
      <c r="G114" s="276"/>
      <c r="H114" s="277">
        <f>SUM(J106:M106)</f>
        <v>0</v>
      </c>
      <c r="J114" s="253"/>
      <c r="K114" s="253"/>
      <c r="L114" s="253"/>
      <c r="M114" s="253"/>
      <c r="N114" s="271"/>
      <c r="O114" s="138"/>
      <c r="P114" s="272"/>
      <c r="Q114" s="138"/>
      <c r="R114" s="140"/>
      <c r="S114" s="138"/>
      <c r="T114" s="138"/>
      <c r="U114" s="273"/>
      <c r="V114" s="138"/>
      <c r="W114" s="138"/>
      <c r="X114" s="138"/>
    </row>
    <row r="115" spans="2:24" ht="12.95" hidden="1" customHeight="1" x14ac:dyDescent="0.2">
      <c r="B115" s="153">
        <f>B112+1</f>
        <v>1005</v>
      </c>
      <c r="J115" s="253"/>
      <c r="K115" s="253"/>
      <c r="L115" s="253"/>
      <c r="M115" s="253"/>
      <c r="N115" s="271"/>
      <c r="O115" s="138"/>
      <c r="P115" s="272"/>
      <c r="Q115" s="138"/>
      <c r="R115" s="140"/>
      <c r="S115" s="138"/>
      <c r="T115" s="138"/>
      <c r="U115" s="273"/>
      <c r="V115" s="138"/>
      <c r="W115" s="138"/>
      <c r="X115" s="138"/>
    </row>
    <row r="116" spans="2:24" ht="12.95" hidden="1" customHeight="1" x14ac:dyDescent="0.2">
      <c r="B116" s="153">
        <f t="shared" ref="B116:B123" si="8">B115+1</f>
        <v>1006</v>
      </c>
      <c r="J116" s="253"/>
      <c r="K116" s="253"/>
      <c r="L116" s="253"/>
      <c r="M116" s="253"/>
      <c r="N116" s="271"/>
      <c r="O116" s="138"/>
      <c r="P116" s="272"/>
      <c r="Q116" s="138"/>
      <c r="R116" s="140"/>
      <c r="S116" s="138"/>
      <c r="T116" s="138"/>
      <c r="U116" s="273"/>
      <c r="V116" s="138"/>
      <c r="W116" s="138"/>
      <c r="X116" s="138"/>
    </row>
    <row r="117" spans="2:24" ht="12.95" hidden="1" customHeight="1" x14ac:dyDescent="0.2">
      <c r="B117" s="153">
        <f t="shared" si="8"/>
        <v>1007</v>
      </c>
      <c r="C117" s="232" t="s">
        <v>131</v>
      </c>
      <c r="D117" s="158"/>
      <c r="E117" s="279" t="s">
        <v>12</v>
      </c>
      <c r="F117" s="181"/>
      <c r="G117" s="280"/>
      <c r="H117" s="277">
        <f t="shared" ref="H117:H124" si="9">SUM(J109:N109)</f>
        <v>0</v>
      </c>
      <c r="J117" s="253"/>
      <c r="K117" s="253"/>
      <c r="L117" s="253"/>
      <c r="M117" s="253"/>
      <c r="N117" s="271"/>
      <c r="O117" s="138"/>
      <c r="P117" s="272"/>
      <c r="Q117" s="138"/>
      <c r="R117" s="140"/>
      <c r="S117" s="138"/>
      <c r="T117" s="138"/>
      <c r="U117" s="273"/>
      <c r="V117" s="138"/>
      <c r="W117" s="138"/>
      <c r="X117" s="138"/>
    </row>
    <row r="118" spans="2:24" ht="12.95" hidden="1" customHeight="1" x14ac:dyDescent="0.2">
      <c r="B118" s="153">
        <f t="shared" si="8"/>
        <v>1008</v>
      </c>
      <c r="C118" s="232" t="s">
        <v>132</v>
      </c>
      <c r="D118" s="281"/>
      <c r="E118" s="279" t="s">
        <v>117</v>
      </c>
      <c r="F118" s="181"/>
      <c r="G118" s="280"/>
      <c r="H118" s="277">
        <f t="shared" si="9"/>
        <v>0</v>
      </c>
      <c r="J118" s="253"/>
      <c r="K118" s="253"/>
      <c r="L118" s="253"/>
      <c r="M118" s="253"/>
      <c r="N118" s="271"/>
      <c r="O118" s="138"/>
      <c r="P118" s="272"/>
      <c r="Q118" s="138"/>
      <c r="R118" s="140"/>
      <c r="S118" s="138"/>
      <c r="T118" s="138"/>
      <c r="U118" s="273"/>
      <c r="V118" s="138"/>
      <c r="W118" s="138"/>
      <c r="X118" s="138"/>
    </row>
    <row r="119" spans="2:24" ht="12.95" hidden="1" customHeight="1" x14ac:dyDescent="0.2">
      <c r="B119" s="153">
        <f t="shared" si="8"/>
        <v>1009</v>
      </c>
      <c r="C119" s="232" t="s">
        <v>133</v>
      </c>
      <c r="D119" s="281"/>
      <c r="E119" s="279" t="s">
        <v>40</v>
      </c>
      <c r="F119" s="181"/>
      <c r="G119" s="280"/>
      <c r="H119" s="277">
        <f t="shared" si="9"/>
        <v>0</v>
      </c>
      <c r="J119" s="253"/>
      <c r="K119" s="253"/>
      <c r="L119" s="253"/>
      <c r="M119" s="253"/>
      <c r="N119" s="271"/>
      <c r="O119" s="138"/>
      <c r="P119" s="272"/>
      <c r="Q119" s="138"/>
      <c r="R119" s="140"/>
      <c r="S119" s="138"/>
      <c r="T119" s="138"/>
      <c r="U119" s="273"/>
      <c r="V119" s="138"/>
      <c r="W119" s="138"/>
      <c r="X119" s="138"/>
    </row>
    <row r="120" spans="2:24" ht="12.95" hidden="1" customHeight="1" x14ac:dyDescent="0.2">
      <c r="B120" s="153">
        <f t="shared" si="8"/>
        <v>1010</v>
      </c>
      <c r="C120" s="157" t="s">
        <v>130</v>
      </c>
      <c r="D120" s="140"/>
      <c r="E120" s="282" t="s">
        <v>40</v>
      </c>
      <c r="F120" s="192"/>
      <c r="G120" s="283"/>
      <c r="H120" s="277">
        <f t="shared" si="9"/>
        <v>0</v>
      </c>
      <c r="J120" s="253"/>
      <c r="K120" s="253"/>
      <c r="L120" s="253"/>
      <c r="M120" s="253"/>
      <c r="N120" s="271"/>
      <c r="O120" s="138"/>
      <c r="P120" s="272"/>
      <c r="Q120" s="138"/>
      <c r="R120" s="140"/>
      <c r="S120" s="138"/>
      <c r="T120" s="138"/>
      <c r="U120" s="273"/>
      <c r="V120" s="138"/>
      <c r="W120" s="138"/>
      <c r="X120" s="138"/>
    </row>
    <row r="121" spans="2:24" ht="12.95" hidden="1" customHeight="1" x14ac:dyDescent="0.2">
      <c r="B121" s="153">
        <f t="shared" si="8"/>
        <v>1011</v>
      </c>
      <c r="C121" s="157" t="s">
        <v>134</v>
      </c>
      <c r="D121" s="158"/>
      <c r="E121" s="159" t="s">
        <v>72</v>
      </c>
      <c r="F121" s="192"/>
      <c r="G121" s="283"/>
      <c r="H121" s="277">
        <f t="shared" si="9"/>
        <v>0</v>
      </c>
      <c r="J121" s="253"/>
      <c r="K121" s="253"/>
      <c r="L121" s="253"/>
      <c r="M121" s="253"/>
      <c r="N121" s="271"/>
      <c r="O121" s="138"/>
      <c r="P121" s="272"/>
      <c r="Q121" s="138"/>
      <c r="R121" s="140"/>
      <c r="S121" s="138"/>
      <c r="T121" s="138"/>
      <c r="U121" s="273"/>
      <c r="V121" s="138"/>
      <c r="W121" s="138"/>
      <c r="X121" s="138"/>
    </row>
    <row r="122" spans="2:24" ht="12.95" hidden="1" customHeight="1" x14ac:dyDescent="0.2">
      <c r="B122" s="153">
        <f t="shared" si="8"/>
        <v>1012</v>
      </c>
      <c r="C122" s="157" t="s">
        <v>135</v>
      </c>
      <c r="D122" s="158"/>
      <c r="E122" s="282" t="s">
        <v>40</v>
      </c>
      <c r="F122" s="192"/>
      <c r="G122" s="283"/>
      <c r="H122" s="277">
        <f t="shared" si="9"/>
        <v>0</v>
      </c>
      <c r="J122" s="253"/>
      <c r="K122" s="253"/>
      <c r="L122" s="253"/>
      <c r="M122" s="253"/>
      <c r="N122" s="271"/>
      <c r="P122" s="155"/>
      <c r="Q122" s="138"/>
      <c r="R122" s="140"/>
      <c r="S122" s="138"/>
      <c r="T122" s="138"/>
      <c r="U122" s="273"/>
      <c r="V122" s="138"/>
      <c r="W122" s="138"/>
      <c r="X122" s="138"/>
    </row>
    <row r="123" spans="2:24" ht="12.95" hidden="1" customHeight="1" x14ac:dyDescent="0.2">
      <c r="B123" s="153">
        <f t="shared" si="8"/>
        <v>1013</v>
      </c>
      <c r="C123" s="157" t="s">
        <v>136</v>
      </c>
      <c r="D123" s="158"/>
      <c r="E123" s="282" t="s">
        <v>11</v>
      </c>
      <c r="F123" s="192"/>
      <c r="G123" s="283"/>
      <c r="H123" s="277">
        <f t="shared" si="9"/>
        <v>0</v>
      </c>
      <c r="J123" s="253"/>
      <c r="K123" s="253"/>
      <c r="L123" s="253"/>
      <c r="M123" s="253"/>
      <c r="N123" s="271"/>
      <c r="P123" s="155"/>
      <c r="R123" s="140"/>
      <c r="S123" s="138"/>
      <c r="T123" s="138"/>
      <c r="U123" s="273"/>
      <c r="V123" s="138"/>
      <c r="W123" s="138"/>
      <c r="X123" s="138"/>
    </row>
    <row r="124" spans="2:24" ht="12.95" hidden="1" customHeight="1" x14ac:dyDescent="0.2">
      <c r="B124" s="172">
        <f t="shared" ref="B124:B131" si="10">B123+0.1</f>
        <v>1013.1</v>
      </c>
      <c r="C124" s="157" t="s">
        <v>137</v>
      </c>
      <c r="D124" s="158"/>
      <c r="E124" s="282" t="s">
        <v>11</v>
      </c>
      <c r="F124" s="192"/>
      <c r="G124" s="283"/>
      <c r="H124" s="277">
        <f t="shared" si="9"/>
        <v>0</v>
      </c>
      <c r="J124" s="253"/>
      <c r="K124" s="253"/>
      <c r="L124" s="253"/>
      <c r="R124" s="128"/>
      <c r="U124" s="253"/>
      <c r="V124" s="138"/>
      <c r="W124" s="138"/>
      <c r="X124" s="138"/>
    </row>
    <row r="125" spans="2:24" ht="12.95" hidden="1" customHeight="1" x14ac:dyDescent="0.2">
      <c r="B125" s="172">
        <f t="shared" si="10"/>
        <v>1013.2</v>
      </c>
      <c r="C125" s="157" t="s">
        <v>39</v>
      </c>
      <c r="D125" s="158"/>
      <c r="E125" s="284"/>
      <c r="F125" s="285"/>
      <c r="G125" s="286"/>
      <c r="H125" s="287"/>
      <c r="J125" s="128"/>
      <c r="K125" s="253"/>
      <c r="L125" s="253"/>
      <c r="R125" s="128"/>
      <c r="U125" s="253"/>
      <c r="V125" s="138"/>
      <c r="W125" s="138"/>
      <c r="X125" s="138"/>
    </row>
    <row r="126" spans="2:24" ht="12.95" hidden="1" customHeight="1" x14ac:dyDescent="0.2">
      <c r="B126" s="172">
        <f t="shared" si="10"/>
        <v>1013.3000000000001</v>
      </c>
      <c r="C126" s="157" t="s">
        <v>138</v>
      </c>
      <c r="D126" s="158"/>
      <c r="E126" s="282" t="s">
        <v>12</v>
      </c>
      <c r="F126" s="192"/>
      <c r="G126" s="283"/>
      <c r="H126" s="277">
        <f t="shared" ref="H126:H137" si="11">SUM(J118:N118)</f>
        <v>0</v>
      </c>
      <c r="V126" s="138"/>
      <c r="W126" s="138"/>
      <c r="X126" s="138"/>
    </row>
    <row r="127" spans="2:24" ht="12.95" hidden="1" customHeight="1" x14ac:dyDescent="0.2">
      <c r="B127" s="172">
        <f t="shared" si="10"/>
        <v>1013.4000000000001</v>
      </c>
      <c r="C127" s="157" t="s">
        <v>139</v>
      </c>
      <c r="D127" s="158"/>
      <c r="E127" s="282" t="s">
        <v>12</v>
      </c>
      <c r="F127" s="192"/>
      <c r="G127" s="283"/>
      <c r="H127" s="277">
        <f t="shared" si="11"/>
        <v>0</v>
      </c>
      <c r="X127" s="138"/>
    </row>
    <row r="128" spans="2:24" hidden="1" x14ac:dyDescent="0.2">
      <c r="B128" s="172">
        <f t="shared" si="10"/>
        <v>1013.5000000000001</v>
      </c>
      <c r="C128" s="157" t="s">
        <v>140</v>
      </c>
      <c r="D128" s="158"/>
      <c r="E128" s="282" t="s">
        <v>12</v>
      </c>
      <c r="F128" s="192"/>
      <c r="G128" s="283"/>
      <c r="H128" s="277">
        <f t="shared" si="11"/>
        <v>0</v>
      </c>
    </row>
    <row r="129" spans="2:9" ht="12.75" hidden="1" customHeight="1" x14ac:dyDescent="0.2">
      <c r="B129" s="172">
        <f t="shared" si="10"/>
        <v>1013.6000000000001</v>
      </c>
      <c r="C129" s="157" t="s">
        <v>116</v>
      </c>
      <c r="D129" s="158"/>
      <c r="E129" s="282" t="s">
        <v>12</v>
      </c>
      <c r="F129" s="192"/>
      <c r="G129" s="283"/>
      <c r="H129" s="277">
        <f t="shared" si="11"/>
        <v>0</v>
      </c>
    </row>
    <row r="130" spans="2:9" ht="12.75" hidden="1" customHeight="1" x14ac:dyDescent="0.2">
      <c r="B130" s="172">
        <f t="shared" si="10"/>
        <v>1013.7000000000002</v>
      </c>
      <c r="C130" s="157" t="s">
        <v>141</v>
      </c>
      <c r="D130" s="158"/>
      <c r="E130" s="282" t="s">
        <v>12</v>
      </c>
      <c r="F130" s="192"/>
      <c r="G130" s="283"/>
      <c r="H130" s="277">
        <f t="shared" si="11"/>
        <v>0</v>
      </c>
    </row>
    <row r="131" spans="2:9" hidden="1" x14ac:dyDescent="0.2">
      <c r="B131" s="172">
        <f t="shared" si="10"/>
        <v>1013.8000000000002</v>
      </c>
      <c r="C131" s="157" t="s">
        <v>142</v>
      </c>
      <c r="D131" s="158"/>
      <c r="E131" s="282" t="s">
        <v>12</v>
      </c>
      <c r="F131" s="192"/>
      <c r="G131" s="283"/>
      <c r="H131" s="277">
        <f t="shared" si="11"/>
        <v>0</v>
      </c>
    </row>
    <row r="132" spans="2:9" hidden="1" x14ac:dyDescent="0.2">
      <c r="B132" s="153">
        <f>B123+1</f>
        <v>1014</v>
      </c>
      <c r="C132" s="157" t="s">
        <v>143</v>
      </c>
      <c r="D132" s="158"/>
      <c r="E132" s="282" t="s">
        <v>12</v>
      </c>
      <c r="F132" s="192"/>
      <c r="G132" s="283"/>
      <c r="H132" s="277">
        <f t="shared" si="11"/>
        <v>0</v>
      </c>
      <c r="I132" s="132"/>
    </row>
    <row r="133" spans="2:9" hidden="1" x14ac:dyDescent="0.2">
      <c r="B133" s="153">
        <f>B132+1</f>
        <v>1015</v>
      </c>
      <c r="C133" s="157" t="s">
        <v>144</v>
      </c>
      <c r="D133" s="158"/>
      <c r="E133" s="282" t="s">
        <v>12</v>
      </c>
      <c r="F133" s="192"/>
      <c r="G133" s="283"/>
      <c r="H133" s="277">
        <f t="shared" si="11"/>
        <v>0</v>
      </c>
    </row>
    <row r="134" spans="2:9" hidden="1" x14ac:dyDescent="0.2">
      <c r="B134" s="153">
        <f>B133+1</f>
        <v>1016</v>
      </c>
      <c r="C134" s="157" t="s">
        <v>145</v>
      </c>
      <c r="D134" s="158"/>
      <c r="E134" s="282" t="s">
        <v>11</v>
      </c>
      <c r="F134" s="192"/>
      <c r="G134" s="283"/>
      <c r="H134" s="277">
        <f t="shared" si="11"/>
        <v>0</v>
      </c>
    </row>
    <row r="135" spans="2:9" hidden="1" x14ac:dyDescent="0.2">
      <c r="B135" s="153">
        <f>B134+1</f>
        <v>1017</v>
      </c>
      <c r="C135" s="157" t="s">
        <v>121</v>
      </c>
      <c r="D135" s="158"/>
      <c r="E135" s="282" t="s">
        <v>12</v>
      </c>
      <c r="F135" s="192"/>
      <c r="G135" s="283"/>
      <c r="H135" s="277">
        <f t="shared" si="11"/>
        <v>0</v>
      </c>
    </row>
    <row r="136" spans="2:9" hidden="1" x14ac:dyDescent="0.2">
      <c r="C136" s="157" t="s">
        <v>146</v>
      </c>
      <c r="D136" s="158"/>
      <c r="E136" s="282" t="s">
        <v>11</v>
      </c>
      <c r="F136" s="192"/>
      <c r="G136" s="283"/>
      <c r="H136" s="277">
        <f t="shared" si="11"/>
        <v>0</v>
      </c>
    </row>
    <row r="137" spans="2:9" hidden="1" x14ac:dyDescent="0.2">
      <c r="C137" s="157" t="s">
        <v>147</v>
      </c>
      <c r="D137" s="158"/>
      <c r="E137" s="159" t="s">
        <v>40</v>
      </c>
      <c r="F137" s="192"/>
      <c r="G137" s="283"/>
      <c r="H137" s="277">
        <f t="shared" si="11"/>
        <v>0</v>
      </c>
    </row>
    <row r="138" spans="2:9" hidden="1" x14ac:dyDescent="0.2"/>
    <row r="139" spans="2:9" hidden="1" x14ac:dyDescent="0.2"/>
    <row r="140" spans="2:9" hidden="1" x14ac:dyDescent="0.2"/>
    <row r="141" spans="2:9" hidden="1" x14ac:dyDescent="0.2"/>
    <row r="142" spans="2:9" x14ac:dyDescent="0.2">
      <c r="B142" s="433" t="s">
        <v>278</v>
      </c>
      <c r="C142" s="433"/>
      <c r="D142" s="433"/>
      <c r="E142" s="433"/>
      <c r="F142" s="433"/>
      <c r="G142" s="433"/>
      <c r="H142" s="433"/>
    </row>
    <row r="143" spans="2:9" x14ac:dyDescent="0.2">
      <c r="B143" s="433"/>
      <c r="C143" s="433"/>
      <c r="D143" s="433"/>
      <c r="E143" s="433"/>
      <c r="F143" s="433"/>
      <c r="G143" s="433"/>
      <c r="H143" s="433"/>
    </row>
    <row r="144" spans="2:9" x14ac:dyDescent="0.2">
      <c r="B144" s="433"/>
      <c r="C144" s="433"/>
      <c r="D144" s="433"/>
      <c r="E144" s="433"/>
      <c r="F144" s="433"/>
      <c r="G144" s="433"/>
      <c r="H144" s="433"/>
    </row>
  </sheetData>
  <sheetProtection algorithmName="SHA-512" hashValue="T/HL5XcMWuwM2wbryMfRfwzA3DPzTUqlk0q0YcPfo/CqfkDkmmgtfx0reDwBOXJQ1+ckqeKkI5wuGq90W0Ov3g==" saltValue="wjBsNsxdyp+AxARRuVAp2Q==" spinCount="100000" sheet="1" objects="1" scenarios="1" selectLockedCells="1"/>
  <mergeCells count="47">
    <mergeCell ref="B142:H144"/>
    <mergeCell ref="C79:D79"/>
    <mergeCell ref="B10:H10"/>
    <mergeCell ref="B77:F77"/>
    <mergeCell ref="B80:F80"/>
    <mergeCell ref="C24:D24"/>
    <mergeCell ref="B11:H11"/>
    <mergeCell ref="C12:D12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0:D20"/>
    <mergeCell ref="C34:D34"/>
    <mergeCell ref="C35:D35"/>
    <mergeCell ref="C46:D46"/>
    <mergeCell ref="C27:D27"/>
    <mergeCell ref="C28:D28"/>
    <mergeCell ref="C47:D47"/>
    <mergeCell ref="C29:D29"/>
    <mergeCell ref="C30:D30"/>
    <mergeCell ref="C37:D37"/>
    <mergeCell ref="C40:D40"/>
    <mergeCell ref="C41:D41"/>
    <mergeCell ref="C43:D43"/>
    <mergeCell ref="C44:D44"/>
    <mergeCell ref="C45:D45"/>
    <mergeCell ref="C31:D31"/>
    <mergeCell ref="C32:D32"/>
    <mergeCell ref="C33:D33"/>
    <mergeCell ref="C49:D49"/>
    <mergeCell ref="C84:H84"/>
    <mergeCell ref="C50:D50"/>
    <mergeCell ref="C51:D51"/>
    <mergeCell ref="C52:D52"/>
    <mergeCell ref="C53:D53"/>
    <mergeCell ref="C54:D54"/>
    <mergeCell ref="C72:D72"/>
    <mergeCell ref="C73:D73"/>
    <mergeCell ref="C55:D55"/>
    <mergeCell ref="C60:D60"/>
    <mergeCell ref="C61:D61"/>
  </mergeCells>
  <dataValidations disablePrompts="1" count="3">
    <dataValidation type="list" allowBlank="1" showInputMessage="1" showErrorMessage="1" sqref="J14" xr:uid="{7E0D417B-3320-4777-867A-0B118CB9E301}">
      <formula1>$P$15:$P$18</formula1>
    </dataValidation>
    <dataValidation type="list" allowBlank="1" showInputMessage="1" showErrorMessage="1" sqref="H95 H104 H101 H98" xr:uid="{71B3936B-1B07-4CF5-AECB-4D732E9EB1E1}">
      <formula1>$R$101:$R$102</formula1>
    </dataValidation>
    <dataValidation type="list" allowBlank="1" showInputMessage="1" showErrorMessage="1" sqref="J11" xr:uid="{ACFEAD3F-BA7E-4C76-B30B-A067896296C9}">
      <formula1>$M$98:$M$103</formula1>
    </dataValidation>
  </dataValidations>
  <printOptions horizontalCentered="1"/>
  <pageMargins left="0.5" right="0.5" top="1" bottom="0.75" header="0.5" footer="0.5"/>
  <pageSetup scale="96" fitToHeight="0" orientation="portrait" r:id="rId1"/>
  <headerFooter alignWithMargins="0"/>
  <ignoredErrors>
    <ignoredError sqref="B2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AC6A-CCC8-41B2-B207-CD28A23B783A}">
  <sheetPr>
    <tabColor rgb="FFFFFF00"/>
  </sheetPr>
  <dimension ref="A1:X148"/>
  <sheetViews>
    <sheetView topLeftCell="B7" zoomScaleNormal="100" zoomScaleSheetLayoutView="100" workbookViewId="0">
      <selection activeCell="G15" sqref="G15"/>
    </sheetView>
  </sheetViews>
  <sheetFormatPr defaultColWidth="8.88671875" defaultRowHeight="12.75" x14ac:dyDescent="0.2"/>
  <cols>
    <col min="1" max="1" width="8.77734375" style="120" hidden="1" customWidth="1"/>
    <col min="2" max="2" width="6.77734375" style="128" customWidth="1"/>
    <col min="3" max="3" width="29.77734375" style="120" customWidth="1"/>
    <col min="4" max="4" width="11.77734375" style="120" customWidth="1"/>
    <col min="5" max="5" width="6.77734375" style="128" customWidth="1"/>
    <col min="6" max="6" width="6.77734375" style="131" customWidth="1"/>
    <col min="7" max="7" width="9.77734375" style="132" customWidth="1"/>
    <col min="8" max="8" width="11.77734375" style="132" customWidth="1"/>
    <col min="9" max="9" width="3.77734375" style="120" hidden="1" customWidth="1"/>
    <col min="10" max="10" width="5.77734375" style="120" hidden="1" customWidth="1"/>
    <col min="11" max="11" width="6.77734375" style="120" hidden="1" customWidth="1"/>
    <col min="12" max="12" width="7.109375" style="120" hidden="1" customWidth="1"/>
    <col min="13" max="15" width="6.77734375" style="120" hidden="1" customWidth="1"/>
    <col min="16" max="16" width="10.33203125" style="120" hidden="1" customWidth="1"/>
    <col min="17" max="18" width="6.77734375" style="120" hidden="1" customWidth="1"/>
    <col min="19" max="19" width="6.77734375" style="120" customWidth="1"/>
    <col min="20" max="23" width="8.21875" style="120" customWidth="1"/>
    <col min="24" max="16384" width="8.88671875" style="120"/>
  </cols>
  <sheetData>
    <row r="1" spans="1:24" ht="12.95" hidden="1" customHeight="1" x14ac:dyDescent="0.2">
      <c r="C1" s="129" t="s">
        <v>0</v>
      </c>
      <c r="D1" s="130" t="s">
        <v>271</v>
      </c>
      <c r="N1" s="128"/>
      <c r="O1" s="129"/>
      <c r="P1" s="130"/>
      <c r="Q1" s="131"/>
      <c r="R1" s="132"/>
      <c r="S1" s="128"/>
      <c r="T1" s="129"/>
      <c r="U1" s="130"/>
      <c r="V1" s="131"/>
      <c r="W1" s="132"/>
      <c r="X1" s="132"/>
    </row>
    <row r="2" spans="1:24" ht="12.95" hidden="1" customHeight="1" x14ac:dyDescent="0.2">
      <c r="C2" s="129" t="s">
        <v>9</v>
      </c>
      <c r="D2" s="351" t="s">
        <v>223</v>
      </c>
      <c r="J2" s="352"/>
      <c r="N2" s="128"/>
      <c r="O2" s="129"/>
      <c r="P2" s="130"/>
      <c r="Q2" s="131"/>
      <c r="R2" s="132"/>
      <c r="S2" s="128"/>
      <c r="T2" s="129"/>
      <c r="U2" s="130"/>
      <c r="V2" s="131"/>
      <c r="W2" s="132"/>
      <c r="X2" s="132"/>
    </row>
    <row r="3" spans="1:24" ht="12.95" hidden="1" customHeight="1" x14ac:dyDescent="0.2">
      <c r="C3" s="129" t="s">
        <v>10</v>
      </c>
      <c r="D3" s="130" t="s">
        <v>207</v>
      </c>
      <c r="N3" s="128"/>
      <c r="O3" s="129"/>
      <c r="P3" s="130"/>
      <c r="Q3" s="131"/>
      <c r="R3" s="132"/>
      <c r="S3" s="128"/>
      <c r="T3" s="129"/>
      <c r="U3" s="130"/>
      <c r="V3" s="131"/>
      <c r="W3" s="132"/>
      <c r="X3" s="132"/>
    </row>
    <row r="4" spans="1:24" ht="12.95" hidden="1" customHeight="1" x14ac:dyDescent="0.2">
      <c r="C4" s="129" t="s">
        <v>1</v>
      </c>
      <c r="D4" s="130" t="s">
        <v>208</v>
      </c>
      <c r="N4" s="128"/>
      <c r="O4" s="129"/>
      <c r="P4" s="130"/>
      <c r="Q4" s="131"/>
      <c r="R4" s="132"/>
      <c r="S4" s="128"/>
      <c r="T4" s="129"/>
      <c r="U4" s="130"/>
      <c r="V4" s="131"/>
      <c r="W4" s="132"/>
      <c r="X4" s="132"/>
    </row>
    <row r="5" spans="1:24" ht="12.95" hidden="1" customHeight="1" x14ac:dyDescent="0.2">
      <c r="C5" s="129" t="s">
        <v>2</v>
      </c>
      <c r="D5" s="130" t="s">
        <v>209</v>
      </c>
      <c r="G5" s="130"/>
      <c r="N5" s="128"/>
      <c r="O5" s="129"/>
      <c r="P5" s="130"/>
      <c r="Q5" s="131"/>
      <c r="R5" s="132"/>
      <c r="S5" s="128"/>
      <c r="T5" s="129"/>
      <c r="U5" s="130"/>
      <c r="V5" s="131"/>
      <c r="W5" s="132"/>
      <c r="X5" s="132"/>
    </row>
    <row r="6" spans="1:24" ht="12.95" hidden="1" customHeight="1" x14ac:dyDescent="0.2">
      <c r="C6" s="129" t="s">
        <v>3</v>
      </c>
      <c r="D6" s="130" t="s">
        <v>190</v>
      </c>
      <c r="N6" s="128"/>
      <c r="O6" s="129"/>
      <c r="P6" s="130"/>
      <c r="Q6" s="131"/>
      <c r="R6" s="132"/>
      <c r="S6" s="128"/>
      <c r="T6" s="129"/>
      <c r="U6" s="130"/>
      <c r="V6" s="131"/>
      <c r="W6" s="132"/>
      <c r="X6" s="132"/>
    </row>
    <row r="7" spans="1:24" ht="17.100000000000001" customHeight="1" x14ac:dyDescent="0.2">
      <c r="B7" s="137" t="s">
        <v>272</v>
      </c>
      <c r="C7" s="137"/>
      <c r="D7" s="137"/>
      <c r="E7" s="137"/>
      <c r="F7" s="137"/>
      <c r="G7" s="137"/>
      <c r="H7" s="137"/>
      <c r="N7" s="128"/>
      <c r="O7" s="129"/>
      <c r="P7" s="130"/>
      <c r="Q7" s="131"/>
      <c r="R7" s="132"/>
      <c r="S7" s="128"/>
      <c r="T7" s="129"/>
      <c r="U7" s="130"/>
      <c r="V7" s="131"/>
      <c r="W7" s="132"/>
      <c r="X7" s="132"/>
    </row>
    <row r="8" spans="1:24" ht="17.100000000000001" customHeight="1" x14ac:dyDescent="0.2">
      <c r="B8" s="137" t="s">
        <v>273</v>
      </c>
      <c r="C8" s="137"/>
      <c r="D8" s="137"/>
      <c r="E8" s="137"/>
      <c r="F8" s="137"/>
      <c r="G8" s="137"/>
      <c r="H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</row>
    <row r="9" spans="1:24" s="288" customFormat="1" ht="17.100000000000001" customHeight="1" x14ac:dyDescent="0.2">
      <c r="B9" s="137" t="s">
        <v>274</v>
      </c>
      <c r="C9" s="137"/>
      <c r="D9" s="137"/>
      <c r="E9" s="137"/>
      <c r="F9" s="137"/>
      <c r="G9" s="137"/>
      <c r="H9" s="137"/>
      <c r="N9" s="140"/>
      <c r="O9" s="290"/>
      <c r="P9" s="140"/>
      <c r="Q9" s="140"/>
      <c r="R9" s="140"/>
      <c r="S9" s="140"/>
      <c r="T9" s="291"/>
      <c r="U9" s="140"/>
      <c r="V9" s="140"/>
      <c r="W9" s="140"/>
      <c r="X9" s="140"/>
    </row>
    <row r="10" spans="1:24" ht="17.100000000000001" customHeight="1" thickBot="1" x14ac:dyDescent="0.25">
      <c r="A10" s="120" t="s">
        <v>47</v>
      </c>
      <c r="B10" s="454" t="s">
        <v>281</v>
      </c>
      <c r="C10" s="454"/>
      <c r="D10" s="454"/>
      <c r="E10" s="454"/>
      <c r="F10" s="454"/>
      <c r="G10" s="454"/>
      <c r="H10" s="454"/>
      <c r="M10" s="130"/>
      <c r="N10" s="140"/>
      <c r="O10" s="140"/>
      <c r="P10" s="140"/>
      <c r="Q10" s="140"/>
      <c r="R10" s="140"/>
      <c r="S10" s="140"/>
      <c r="T10" s="141"/>
      <c r="U10" s="140"/>
      <c r="V10" s="140"/>
      <c r="W10" s="140"/>
      <c r="X10" s="140"/>
    </row>
    <row r="11" spans="1:24" ht="17.100000000000001" customHeight="1" thickBot="1" x14ac:dyDescent="0.25">
      <c r="A11" s="120" t="s">
        <v>48</v>
      </c>
      <c r="B11" s="466" t="s">
        <v>283</v>
      </c>
      <c r="C11" s="467"/>
      <c r="D11" s="467"/>
      <c r="E11" s="467"/>
      <c r="F11" s="467"/>
      <c r="G11" s="467"/>
      <c r="H11" s="468"/>
      <c r="J11" s="139">
        <v>4</v>
      </c>
      <c r="K11" s="128"/>
      <c r="L11" s="128"/>
      <c r="M11" s="128"/>
      <c r="N11" s="140"/>
      <c r="O11" s="140"/>
      <c r="P11" s="140"/>
      <c r="Q11" s="140"/>
      <c r="R11" s="140"/>
      <c r="S11" s="140"/>
      <c r="T11" s="166"/>
      <c r="U11" s="140"/>
      <c r="V11" s="140"/>
      <c r="W11" s="140"/>
      <c r="X11" s="140"/>
    </row>
    <row r="12" spans="1:24" ht="39" thickBot="1" x14ac:dyDescent="0.3">
      <c r="A12" s="120" t="s">
        <v>49</v>
      </c>
      <c r="B12" s="142" t="s">
        <v>17</v>
      </c>
      <c r="C12" s="448" t="s">
        <v>4</v>
      </c>
      <c r="D12" s="449"/>
      <c r="E12" s="143" t="s">
        <v>106</v>
      </c>
      <c r="F12" s="144" t="s">
        <v>6</v>
      </c>
      <c r="G12" s="145" t="s">
        <v>229</v>
      </c>
      <c r="H12" s="146" t="s">
        <v>33</v>
      </c>
      <c r="J12" s="353"/>
      <c r="K12" s="155"/>
      <c r="L12" s="128"/>
      <c r="M12" s="128"/>
      <c r="N12" s="128"/>
      <c r="O12" s="299"/>
      <c r="P12" s="128"/>
      <c r="Q12" s="128"/>
      <c r="R12" s="148"/>
      <c r="S12" s="148"/>
      <c r="T12" s="166"/>
      <c r="U12" s="149"/>
      <c r="V12" s="150"/>
      <c r="W12" s="151"/>
      <c r="X12" s="152"/>
    </row>
    <row r="13" spans="1:24" ht="15.75" x14ac:dyDescent="0.25">
      <c r="B13" s="389"/>
      <c r="C13" s="393"/>
      <c r="D13" s="394"/>
      <c r="E13" s="390"/>
      <c r="F13" s="391"/>
      <c r="G13" s="392"/>
      <c r="H13" s="395"/>
      <c r="J13" s="353"/>
      <c r="K13" s="155"/>
      <c r="L13" s="128"/>
      <c r="M13" s="128"/>
      <c r="N13" s="128"/>
      <c r="O13" s="299"/>
      <c r="P13" s="128"/>
      <c r="Q13" s="128"/>
      <c r="R13" s="148"/>
      <c r="S13" s="148"/>
      <c r="T13" s="166"/>
      <c r="U13" s="149"/>
      <c r="V13" s="150"/>
      <c r="W13" s="151"/>
      <c r="X13" s="152"/>
    </row>
    <row r="14" spans="1:24" ht="17.100000000000001" customHeight="1" x14ac:dyDescent="0.25">
      <c r="A14" s="120" t="s">
        <v>50</v>
      </c>
      <c r="B14" s="153">
        <v>1</v>
      </c>
      <c r="C14" s="450" t="s">
        <v>13</v>
      </c>
      <c r="D14" s="451"/>
      <c r="E14" s="160" t="s">
        <v>14</v>
      </c>
      <c r="F14" s="160">
        <f>F93</f>
        <v>120</v>
      </c>
      <c r="G14" s="403"/>
      <c r="H14" s="354">
        <f>SUM(F14*G14)</f>
        <v>0</v>
      </c>
      <c r="J14" s="139"/>
      <c r="K14" s="155"/>
      <c r="L14" s="128"/>
      <c r="M14" s="128"/>
      <c r="N14" s="128"/>
      <c r="O14" s="299"/>
      <c r="P14" s="128"/>
      <c r="R14" s="148"/>
      <c r="S14" s="148"/>
      <c r="T14" s="166"/>
      <c r="U14" s="150"/>
      <c r="V14" s="150"/>
      <c r="W14" s="151"/>
      <c r="X14" s="152"/>
    </row>
    <row r="15" spans="1:24" ht="17.100000000000001" customHeight="1" x14ac:dyDescent="0.25">
      <c r="A15" s="120" t="s">
        <v>51</v>
      </c>
      <c r="B15" s="153">
        <f>B14+1</f>
        <v>2</v>
      </c>
      <c r="C15" s="431" t="s">
        <v>230</v>
      </c>
      <c r="D15" s="432"/>
      <c r="E15" s="159" t="s">
        <v>11</v>
      </c>
      <c r="F15" s="160">
        <f>IF(H100="No",ROUNDUP(((H88-1.5+F90)*H91),0),ROUNDUP(((H88+2+F90)*H91),0))</f>
        <v>32</v>
      </c>
      <c r="G15" s="403"/>
      <c r="H15" s="354">
        <f t="shared" ref="H15:H75" si="0">SUM(F15*G15)</f>
        <v>0</v>
      </c>
      <c r="J15" s="162"/>
      <c r="K15" s="155"/>
      <c r="L15" s="128"/>
      <c r="M15" s="163"/>
      <c r="N15" s="128"/>
      <c r="O15" s="299"/>
      <c r="P15" s="128"/>
      <c r="Q15" s="128"/>
      <c r="R15" s="148"/>
      <c r="S15" s="148"/>
      <c r="T15" s="166"/>
      <c r="U15" s="150"/>
      <c r="V15" s="150"/>
      <c r="W15" s="164"/>
      <c r="X15" s="152"/>
    </row>
    <row r="16" spans="1:24" ht="17.100000000000001" customHeight="1" x14ac:dyDescent="0.25">
      <c r="B16" s="153">
        <f>B15+1</f>
        <v>3</v>
      </c>
      <c r="C16" s="431" t="s">
        <v>196</v>
      </c>
      <c r="D16" s="432"/>
      <c r="E16" s="159" t="s">
        <v>12</v>
      </c>
      <c r="F16" s="160">
        <f>H91</f>
        <v>2</v>
      </c>
      <c r="G16" s="403"/>
      <c r="H16" s="354">
        <f t="shared" si="0"/>
        <v>0</v>
      </c>
      <c r="J16" s="162"/>
      <c r="K16" s="148"/>
      <c r="L16" s="148"/>
      <c r="M16" s="148"/>
      <c r="N16" s="148"/>
      <c r="O16" s="299"/>
      <c r="P16" s="128"/>
      <c r="Q16" s="128"/>
      <c r="R16" s="148"/>
      <c r="S16" s="148"/>
      <c r="T16" s="128"/>
      <c r="U16" s="150"/>
      <c r="V16" s="150"/>
      <c r="W16" s="151"/>
      <c r="X16" s="152"/>
    </row>
    <row r="17" spans="1:24" ht="17.100000000000001" customHeight="1" x14ac:dyDescent="0.25">
      <c r="A17" s="120" t="s">
        <v>52</v>
      </c>
      <c r="B17" s="153">
        <f>B16+1</f>
        <v>4</v>
      </c>
      <c r="C17" s="431" t="s">
        <v>98</v>
      </c>
      <c r="D17" s="432"/>
      <c r="E17" s="159" t="s">
        <v>12</v>
      </c>
      <c r="F17" s="160">
        <f>H91</f>
        <v>2</v>
      </c>
      <c r="G17" s="403"/>
      <c r="H17" s="354">
        <f t="shared" si="0"/>
        <v>0</v>
      </c>
      <c r="J17" s="162"/>
      <c r="K17" s="148"/>
      <c r="L17" s="148"/>
      <c r="M17" s="148"/>
      <c r="N17" s="148"/>
      <c r="O17" s="299"/>
      <c r="P17" s="128"/>
      <c r="Q17" s="128"/>
      <c r="R17" s="148"/>
      <c r="S17" s="148"/>
      <c r="T17" s="191"/>
      <c r="U17" s="150"/>
      <c r="V17" s="150"/>
      <c r="W17" s="151"/>
      <c r="X17" s="152"/>
    </row>
    <row r="18" spans="1:24" ht="17.100000000000001" customHeight="1" x14ac:dyDescent="0.25">
      <c r="B18" s="153">
        <f>B17+1</f>
        <v>5</v>
      </c>
      <c r="C18" s="431" t="s">
        <v>256</v>
      </c>
      <c r="D18" s="432"/>
      <c r="E18" s="159" t="s">
        <v>12</v>
      </c>
      <c r="F18" s="160">
        <f>IF((H88)&lt;18.3,2,2+(ROUNDDOWN(((H88-10.1)/8),0)))</f>
        <v>2</v>
      </c>
      <c r="G18" s="403"/>
      <c r="H18" s="354">
        <f t="shared" si="0"/>
        <v>0</v>
      </c>
      <c r="J18" s="162"/>
      <c r="K18" s="167"/>
      <c r="L18" s="148"/>
      <c r="M18" s="148"/>
      <c r="N18" s="148"/>
      <c r="O18" s="299"/>
      <c r="P18" s="128"/>
      <c r="Q18" s="128"/>
      <c r="R18" s="148"/>
      <c r="S18" s="148"/>
      <c r="T18" s="128"/>
      <c r="U18" s="150"/>
      <c r="V18" s="150"/>
      <c r="W18" s="151"/>
      <c r="X18" s="152"/>
    </row>
    <row r="19" spans="1:24" ht="17.100000000000001" customHeight="1" x14ac:dyDescent="0.25">
      <c r="A19" s="120" t="s">
        <v>53</v>
      </c>
      <c r="B19" s="153">
        <f>B18+1</f>
        <v>6</v>
      </c>
      <c r="C19" s="429" t="s">
        <v>279</v>
      </c>
      <c r="D19" s="430"/>
      <c r="E19" s="177"/>
      <c r="F19" s="294"/>
      <c r="G19" s="294"/>
      <c r="H19" s="294"/>
      <c r="J19" s="162"/>
      <c r="K19" s="148"/>
      <c r="L19" s="148"/>
      <c r="M19" s="148"/>
      <c r="N19" s="148"/>
      <c r="O19" s="299"/>
      <c r="P19" s="300"/>
      <c r="Q19" s="148"/>
      <c r="R19" s="148"/>
      <c r="S19" s="148"/>
      <c r="T19" s="166"/>
      <c r="U19" s="150"/>
      <c r="V19" s="150"/>
      <c r="W19" s="151"/>
      <c r="X19" s="152"/>
    </row>
    <row r="20" spans="1:24" ht="17.100000000000001" customHeight="1" x14ac:dyDescent="0.25">
      <c r="B20" s="172">
        <f>B19+0.01</f>
        <v>6.01</v>
      </c>
      <c r="C20" s="429" t="s">
        <v>279</v>
      </c>
      <c r="D20" s="430"/>
      <c r="E20" s="173"/>
      <c r="F20" s="174"/>
      <c r="G20" s="229"/>
      <c r="H20" s="354"/>
      <c r="L20" s="128"/>
      <c r="S20" s="148"/>
      <c r="T20" s="166"/>
      <c r="U20" s="150"/>
      <c r="V20" s="150"/>
      <c r="W20" s="151"/>
      <c r="X20" s="152"/>
    </row>
    <row r="21" spans="1:24" ht="17.100000000000001" customHeight="1" x14ac:dyDescent="0.25">
      <c r="A21" s="120" t="s">
        <v>54</v>
      </c>
      <c r="B21" s="153">
        <f>B19+1</f>
        <v>7</v>
      </c>
      <c r="C21" s="431" t="s">
        <v>124</v>
      </c>
      <c r="D21" s="432"/>
      <c r="E21" s="177"/>
      <c r="F21" s="294"/>
      <c r="G21" s="294"/>
      <c r="H21" s="294"/>
      <c r="J21" s="180"/>
      <c r="K21" s="155"/>
      <c r="L21" s="149"/>
      <c r="S21" s="148"/>
      <c r="T21" s="128"/>
      <c r="U21" s="148"/>
      <c r="V21" s="162"/>
    </row>
    <row r="22" spans="1:24" ht="17.100000000000001" customHeight="1" x14ac:dyDescent="0.25">
      <c r="B22" s="172">
        <f>B21+0.01</f>
        <v>7.01</v>
      </c>
      <c r="C22" s="431" t="s">
        <v>232</v>
      </c>
      <c r="D22" s="432"/>
      <c r="E22" s="159" t="s">
        <v>12</v>
      </c>
      <c r="F22" s="189">
        <v>1</v>
      </c>
      <c r="G22" s="403"/>
      <c r="H22" s="354">
        <f t="shared" si="0"/>
        <v>0</v>
      </c>
      <c r="J22" s="180"/>
      <c r="K22" s="155"/>
      <c r="L22" s="149"/>
      <c r="M22" s="355" t="s">
        <v>151</v>
      </c>
      <c r="N22" s="355"/>
      <c r="O22" s="356"/>
      <c r="P22" s="357"/>
      <c r="Q22" s="148"/>
      <c r="R22" s="148"/>
      <c r="S22" s="128"/>
      <c r="T22" s="166"/>
      <c r="U22" s="128"/>
      <c r="V22" s="128"/>
      <c r="W22" s="150"/>
      <c r="X22" s="150"/>
    </row>
    <row r="23" spans="1:24" ht="17.100000000000001" customHeight="1" x14ac:dyDescent="0.25">
      <c r="A23" s="120" t="s">
        <v>55</v>
      </c>
      <c r="B23" s="153">
        <f>B21+1</f>
        <v>8</v>
      </c>
      <c r="C23" s="431" t="s">
        <v>233</v>
      </c>
      <c r="D23" s="432"/>
      <c r="E23" s="159" t="s">
        <v>12</v>
      </c>
      <c r="F23" s="189">
        <v>1</v>
      </c>
      <c r="G23" s="403"/>
      <c r="H23" s="354">
        <f t="shared" si="0"/>
        <v>0</v>
      </c>
      <c r="J23" s="128"/>
      <c r="K23" s="155"/>
      <c r="L23" s="149"/>
      <c r="M23" s="355" t="s">
        <v>152</v>
      </c>
      <c r="N23" s="355"/>
      <c r="O23" s="358" t="s">
        <v>153</v>
      </c>
      <c r="P23" s="358" t="s">
        <v>160</v>
      </c>
      <c r="Q23" s="148"/>
      <c r="R23" s="148"/>
      <c r="T23" s="166"/>
      <c r="W23" s="150"/>
      <c r="X23" s="150"/>
    </row>
    <row r="24" spans="1:24" ht="17.100000000000001" customHeight="1" x14ac:dyDescent="0.2">
      <c r="A24" s="120" t="s">
        <v>67</v>
      </c>
      <c r="B24" s="153">
        <f t="shared" ref="B24:B35" si="1">B23+1</f>
        <v>9</v>
      </c>
      <c r="C24" s="441" t="s">
        <v>178</v>
      </c>
      <c r="D24" s="442"/>
      <c r="E24" s="177"/>
      <c r="F24" s="294"/>
      <c r="G24" s="294"/>
      <c r="H24" s="294"/>
      <c r="I24" s="294"/>
      <c r="J24" s="294"/>
      <c r="K24" s="294"/>
      <c r="L24" s="294"/>
      <c r="M24" s="294"/>
      <c r="N24" s="294"/>
      <c r="O24" s="294"/>
      <c r="P24" s="294"/>
      <c r="Q24" s="294"/>
      <c r="R24" s="294"/>
      <c r="S24" s="128"/>
      <c r="T24" s="190"/>
      <c r="U24" s="128"/>
      <c r="V24" s="128"/>
      <c r="W24" s="150"/>
      <c r="X24" s="150"/>
    </row>
    <row r="25" spans="1:24" ht="17.100000000000001" customHeight="1" x14ac:dyDescent="0.2">
      <c r="B25" s="172">
        <f>B24+0.01</f>
        <v>9.01</v>
      </c>
      <c r="C25" s="157" t="s">
        <v>234</v>
      </c>
      <c r="D25" s="188"/>
      <c r="E25" s="159" t="s">
        <v>12</v>
      </c>
      <c r="F25" s="189">
        <v>1</v>
      </c>
      <c r="G25" s="403"/>
      <c r="H25" s="354">
        <f t="shared" si="0"/>
        <v>0</v>
      </c>
      <c r="K25" s="155"/>
      <c r="L25" s="149"/>
      <c r="M25" s="189" t="s">
        <v>168</v>
      </c>
      <c r="N25" s="189"/>
      <c r="O25" s="189" t="s">
        <v>165</v>
      </c>
      <c r="P25" s="189" t="s">
        <v>166</v>
      </c>
      <c r="Q25" s="155" t="s">
        <v>167</v>
      </c>
      <c r="R25" s="300"/>
      <c r="S25" s="128"/>
      <c r="T25" s="191"/>
      <c r="U25" s="128"/>
      <c r="V25" s="128"/>
      <c r="W25" s="150"/>
      <c r="X25" s="150"/>
    </row>
    <row r="26" spans="1:24" ht="17.100000000000001" customHeight="1" x14ac:dyDescent="0.2">
      <c r="B26" s="153">
        <f>B24+1</f>
        <v>10</v>
      </c>
      <c r="C26" s="187" t="s">
        <v>267</v>
      </c>
      <c r="D26" s="188"/>
      <c r="E26" s="159" t="s">
        <v>11</v>
      </c>
      <c r="F26" s="189">
        <f>IF(H103="YES",ROUNDUP((H88)*H91,0),0)</f>
        <v>15</v>
      </c>
      <c r="G26" s="403"/>
      <c r="H26" s="354">
        <f t="shared" si="0"/>
        <v>0</v>
      </c>
      <c r="J26" s="128"/>
      <c r="L26" s="149"/>
      <c r="M26" s="189" t="s">
        <v>154</v>
      </c>
      <c r="N26" s="189"/>
      <c r="O26" s="189" t="s">
        <v>161</v>
      </c>
      <c r="P26" s="189" t="s">
        <v>164</v>
      </c>
      <c r="R26" s="128"/>
      <c r="S26" s="128"/>
      <c r="T26" s="166"/>
      <c r="U26" s="128"/>
      <c r="V26" s="128"/>
      <c r="W26" s="150"/>
      <c r="X26" s="150"/>
    </row>
    <row r="27" spans="1:24" ht="17.100000000000001" customHeight="1" x14ac:dyDescent="0.2">
      <c r="B27" s="153">
        <f t="shared" si="1"/>
        <v>11</v>
      </c>
      <c r="C27" s="446" t="s">
        <v>188</v>
      </c>
      <c r="D27" s="447"/>
      <c r="E27" s="189" t="s">
        <v>14</v>
      </c>
      <c r="F27" s="189">
        <f>IF(H97="NO",0,F93)</f>
        <v>120</v>
      </c>
      <c r="G27" s="403"/>
      <c r="H27" s="354">
        <f t="shared" si="0"/>
        <v>0</v>
      </c>
      <c r="J27" s="139"/>
      <c r="M27" s="189" t="s">
        <v>154</v>
      </c>
      <c r="N27" s="356"/>
      <c r="O27" s="189" t="s">
        <v>157</v>
      </c>
      <c r="P27" s="189" t="s">
        <v>162</v>
      </c>
      <c r="R27" s="128"/>
      <c r="T27" s="191"/>
      <c r="V27" s="128"/>
      <c r="W27" s="150"/>
      <c r="X27" s="150"/>
    </row>
    <row r="28" spans="1:24" ht="17.100000000000001" customHeight="1" x14ac:dyDescent="0.25">
      <c r="A28" s="120" t="s">
        <v>56</v>
      </c>
      <c r="B28" s="153">
        <f t="shared" si="1"/>
        <v>12</v>
      </c>
      <c r="C28" s="429" t="s">
        <v>279</v>
      </c>
      <c r="D28" s="430"/>
      <c r="E28" s="173"/>
      <c r="F28" s="296"/>
      <c r="G28" s="229"/>
      <c r="H28" s="354"/>
      <c r="J28" s="180"/>
      <c r="L28" s="128"/>
      <c r="M28" s="160" t="s">
        <v>155</v>
      </c>
      <c r="N28" s="189"/>
      <c r="O28" s="189" t="s">
        <v>158</v>
      </c>
      <c r="P28" s="189" t="s">
        <v>163</v>
      </c>
      <c r="R28" s="300"/>
      <c r="S28" s="148"/>
      <c r="T28" s="166"/>
      <c r="U28" s="148"/>
      <c r="X28" s="150"/>
    </row>
    <row r="29" spans="1:24" ht="17.100000000000001" customHeight="1" x14ac:dyDescent="0.2">
      <c r="A29" s="120" t="s">
        <v>57</v>
      </c>
      <c r="B29" s="153">
        <f t="shared" si="1"/>
        <v>13</v>
      </c>
      <c r="C29" s="157" t="s">
        <v>83</v>
      </c>
      <c r="D29" s="158"/>
      <c r="E29" s="159" t="s">
        <v>12</v>
      </c>
      <c r="F29" s="189">
        <f>IF(H100="Yes",1,0)</f>
        <v>1</v>
      </c>
      <c r="G29" s="403"/>
      <c r="H29" s="354">
        <f t="shared" si="0"/>
        <v>0</v>
      </c>
      <c r="J29" s="162"/>
      <c r="K29" s="155"/>
      <c r="L29" s="128"/>
      <c r="M29" s="160" t="s">
        <v>156</v>
      </c>
      <c r="N29" s="189"/>
      <c r="O29" s="189" t="s">
        <v>159</v>
      </c>
      <c r="P29" s="189" t="s">
        <v>172</v>
      </c>
      <c r="R29" s="300"/>
      <c r="T29" s="166"/>
      <c r="V29" s="162"/>
    </row>
    <row r="30" spans="1:24" ht="17.100000000000001" customHeight="1" x14ac:dyDescent="0.2">
      <c r="A30" s="120" t="s">
        <v>58</v>
      </c>
      <c r="B30" s="153">
        <f t="shared" si="1"/>
        <v>14</v>
      </c>
      <c r="C30" s="429" t="s">
        <v>279</v>
      </c>
      <c r="D30" s="430"/>
      <c r="E30" s="173"/>
      <c r="F30" s="218"/>
      <c r="G30" s="229"/>
      <c r="H30" s="354"/>
      <c r="J30" s="128"/>
      <c r="K30" s="155"/>
      <c r="L30" s="128"/>
      <c r="M30" s="128"/>
      <c r="N30" s="299"/>
      <c r="Q30" s="297"/>
      <c r="R30" s="197"/>
      <c r="S30" s="128"/>
      <c r="T30" s="166"/>
      <c r="U30" s="128"/>
      <c r="W30" s="162"/>
      <c r="X30" s="150"/>
    </row>
    <row r="31" spans="1:24" ht="17.100000000000001" customHeight="1" x14ac:dyDescent="0.2">
      <c r="A31" s="120" t="s">
        <v>62</v>
      </c>
      <c r="B31" s="153">
        <f t="shared" si="1"/>
        <v>15</v>
      </c>
      <c r="C31" s="431" t="s">
        <v>236</v>
      </c>
      <c r="D31" s="432"/>
      <c r="E31" s="159" t="s">
        <v>12</v>
      </c>
      <c r="F31" s="160">
        <v>3</v>
      </c>
      <c r="G31" s="403"/>
      <c r="H31" s="354">
        <f t="shared" si="0"/>
        <v>0</v>
      </c>
      <c r="J31" s="128"/>
      <c r="K31" s="155"/>
      <c r="L31" s="128"/>
      <c r="M31" s="149"/>
      <c r="N31" s="128"/>
      <c r="O31" s="299"/>
      <c r="R31" s="128"/>
      <c r="S31" s="128"/>
      <c r="T31" s="166"/>
      <c r="U31" s="128"/>
      <c r="V31" s="128"/>
      <c r="W31" s="128"/>
      <c r="X31" s="162"/>
    </row>
    <row r="32" spans="1:24" ht="17.100000000000001" customHeight="1" x14ac:dyDescent="0.2">
      <c r="A32" s="120" t="s">
        <v>59</v>
      </c>
      <c r="B32" s="153">
        <f t="shared" si="1"/>
        <v>16</v>
      </c>
      <c r="C32" s="431" t="s">
        <v>237</v>
      </c>
      <c r="D32" s="432"/>
      <c r="E32" s="159" t="s">
        <v>12</v>
      </c>
      <c r="F32" s="160">
        <v>2</v>
      </c>
      <c r="G32" s="403"/>
      <c r="H32" s="354">
        <f t="shared" si="0"/>
        <v>0</v>
      </c>
      <c r="J32" s="128"/>
      <c r="M32" s="163"/>
      <c r="N32" s="163"/>
      <c r="O32" s="299"/>
      <c r="R32" s="300"/>
      <c r="T32" s="128"/>
      <c r="V32" s="128"/>
      <c r="W32" s="128"/>
      <c r="X32" s="128"/>
    </row>
    <row r="33" spans="1:24" ht="17.100000000000001" customHeight="1" x14ac:dyDescent="0.2">
      <c r="B33" s="153">
        <f t="shared" si="1"/>
        <v>17</v>
      </c>
      <c r="C33" s="452" t="s">
        <v>238</v>
      </c>
      <c r="D33" s="453"/>
      <c r="E33" s="159" t="s">
        <v>11</v>
      </c>
      <c r="F33" s="160">
        <f>IF(H100="Yes",5,0)</f>
        <v>5</v>
      </c>
      <c r="G33" s="403"/>
      <c r="H33" s="354">
        <f t="shared" si="0"/>
        <v>0</v>
      </c>
      <c r="I33" s="298"/>
      <c r="J33" s="128"/>
      <c r="M33" s="163"/>
      <c r="N33" s="163"/>
      <c r="O33" s="299"/>
      <c r="R33" s="300"/>
      <c r="T33" s="191"/>
      <c r="V33" s="128"/>
      <c r="W33" s="128"/>
      <c r="X33" s="128"/>
    </row>
    <row r="34" spans="1:24" ht="17.100000000000001" customHeight="1" x14ac:dyDescent="0.2">
      <c r="B34" s="153">
        <f t="shared" si="1"/>
        <v>18</v>
      </c>
      <c r="C34" s="431" t="s">
        <v>266</v>
      </c>
      <c r="D34" s="432"/>
      <c r="E34" s="159" t="s">
        <v>11</v>
      </c>
      <c r="F34" s="160">
        <f>F90+F91</f>
        <v>9.5</v>
      </c>
      <c r="G34" s="403"/>
      <c r="H34" s="354">
        <f t="shared" si="0"/>
        <v>0</v>
      </c>
      <c r="I34" s="298"/>
      <c r="J34" s="128"/>
      <c r="M34" s="163"/>
      <c r="N34" s="163"/>
      <c r="R34" s="300"/>
      <c r="T34" s="166"/>
      <c r="X34" s="128"/>
    </row>
    <row r="35" spans="1:24" ht="17.100000000000001" customHeight="1" x14ac:dyDescent="0.2">
      <c r="B35" s="153">
        <f t="shared" si="1"/>
        <v>19</v>
      </c>
      <c r="C35" s="452" t="s">
        <v>189</v>
      </c>
      <c r="D35" s="453"/>
      <c r="E35" s="177"/>
      <c r="F35" s="294"/>
      <c r="G35" s="294"/>
      <c r="H35" s="294"/>
      <c r="I35" s="298"/>
      <c r="J35" s="180"/>
      <c r="L35" s="128"/>
      <c r="N35" s="128"/>
      <c r="T35" s="166"/>
    </row>
    <row r="36" spans="1:24" ht="17.100000000000001" customHeight="1" x14ac:dyDescent="0.2">
      <c r="B36" s="172">
        <f>B35+0.01</f>
        <v>19.010000000000002</v>
      </c>
      <c r="C36" s="429" t="s">
        <v>279</v>
      </c>
      <c r="D36" s="430"/>
      <c r="E36" s="173"/>
      <c r="F36" s="296"/>
      <c r="G36" s="229"/>
      <c r="H36" s="354"/>
      <c r="J36" s="180"/>
      <c r="K36" s="155"/>
      <c r="L36" s="128"/>
      <c r="M36" s="163"/>
      <c r="N36" s="128"/>
      <c r="O36" s="299"/>
      <c r="T36" s="166"/>
    </row>
    <row r="37" spans="1:24" ht="17.100000000000001" customHeight="1" x14ac:dyDescent="0.2">
      <c r="B37" s="172">
        <f t="shared" ref="B37:B45" si="2">B36+0.01</f>
        <v>19.020000000000003</v>
      </c>
      <c r="C37" s="200" t="s">
        <v>241</v>
      </c>
      <c r="D37" s="201"/>
      <c r="E37" s="159" t="s">
        <v>12</v>
      </c>
      <c r="F37" s="160">
        <v>1</v>
      </c>
      <c r="G37" s="403"/>
      <c r="H37" s="354">
        <f t="shared" si="0"/>
        <v>0</v>
      </c>
      <c r="J37" s="162"/>
      <c r="K37" s="155"/>
      <c r="L37" s="128"/>
      <c r="M37" s="163"/>
      <c r="N37" s="128"/>
      <c r="O37" s="299"/>
      <c r="T37" s="191"/>
    </row>
    <row r="38" spans="1:24" ht="17.100000000000001" customHeight="1" x14ac:dyDescent="0.2">
      <c r="B38" s="172">
        <f t="shared" si="2"/>
        <v>19.030000000000005</v>
      </c>
      <c r="C38" s="200" t="s">
        <v>242</v>
      </c>
      <c r="D38" s="201"/>
      <c r="E38" s="159" t="s">
        <v>12</v>
      </c>
      <c r="F38" s="160">
        <v>1</v>
      </c>
      <c r="G38" s="403"/>
      <c r="H38" s="354">
        <f t="shared" si="0"/>
        <v>0</v>
      </c>
      <c r="J38" s="162"/>
      <c r="K38" s="155"/>
      <c r="L38" s="128"/>
      <c r="M38" s="163"/>
      <c r="N38" s="128"/>
      <c r="O38" s="299"/>
      <c r="T38" s="191"/>
    </row>
    <row r="39" spans="1:24" ht="17.100000000000001" customHeight="1" x14ac:dyDescent="0.2">
      <c r="B39" s="172">
        <f t="shared" si="2"/>
        <v>19.040000000000006</v>
      </c>
      <c r="C39" s="200" t="s">
        <v>243</v>
      </c>
      <c r="D39" s="201"/>
      <c r="E39" s="159" t="s">
        <v>12</v>
      </c>
      <c r="F39" s="160">
        <v>1</v>
      </c>
      <c r="G39" s="403"/>
      <c r="H39" s="354">
        <f t="shared" si="0"/>
        <v>0</v>
      </c>
      <c r="K39" s="155"/>
      <c r="L39" s="128"/>
      <c r="M39" s="163"/>
      <c r="N39" s="128"/>
      <c r="O39" s="299"/>
      <c r="T39" s="166"/>
    </row>
    <row r="40" spans="1:24" ht="17.100000000000001" customHeight="1" x14ac:dyDescent="0.2">
      <c r="B40" s="172">
        <f t="shared" si="2"/>
        <v>19.050000000000008</v>
      </c>
      <c r="C40" s="429" t="s">
        <v>279</v>
      </c>
      <c r="D40" s="430"/>
      <c r="E40" s="173"/>
      <c r="F40" s="296"/>
      <c r="G40" s="229"/>
      <c r="H40" s="354"/>
      <c r="K40" s="155"/>
      <c r="L40" s="128"/>
      <c r="M40" s="163"/>
      <c r="N40" s="128"/>
      <c r="O40" s="299"/>
      <c r="T40" s="166"/>
    </row>
    <row r="41" spans="1:24" ht="17.100000000000001" customHeight="1" x14ac:dyDescent="0.2">
      <c r="B41" s="172">
        <f t="shared" si="2"/>
        <v>19.060000000000009</v>
      </c>
      <c r="C41" s="429" t="s">
        <v>279</v>
      </c>
      <c r="D41" s="430"/>
      <c r="E41" s="173"/>
      <c r="F41" s="296"/>
      <c r="G41" s="229"/>
      <c r="H41" s="354"/>
      <c r="J41" s="205"/>
      <c r="K41" s="155"/>
      <c r="L41" s="128"/>
      <c r="M41" s="163"/>
      <c r="N41" s="128"/>
      <c r="O41" s="206"/>
      <c r="T41" s="207"/>
    </row>
    <row r="42" spans="1:24" ht="17.100000000000001" customHeight="1" x14ac:dyDescent="0.2">
      <c r="B42" s="172">
        <f t="shared" si="2"/>
        <v>19.070000000000011</v>
      </c>
      <c r="C42" s="200" t="s">
        <v>261</v>
      </c>
      <c r="E42" s="159" t="s">
        <v>12</v>
      </c>
      <c r="F42" s="160">
        <v>1</v>
      </c>
      <c r="G42" s="403"/>
      <c r="H42" s="354">
        <f t="shared" si="0"/>
        <v>0</v>
      </c>
      <c r="J42" s="162"/>
      <c r="K42" s="155"/>
      <c r="L42" s="128"/>
      <c r="M42" s="163"/>
      <c r="N42" s="128"/>
      <c r="O42" s="208"/>
      <c r="T42" s="141"/>
    </row>
    <row r="43" spans="1:24" ht="17.100000000000001" customHeight="1" x14ac:dyDescent="0.2">
      <c r="A43" s="120" t="s">
        <v>60</v>
      </c>
      <c r="B43" s="172">
        <f t="shared" si="2"/>
        <v>19.080000000000013</v>
      </c>
      <c r="C43" s="429" t="s">
        <v>279</v>
      </c>
      <c r="D43" s="430"/>
      <c r="E43" s="173"/>
      <c r="F43" s="296"/>
      <c r="G43" s="203"/>
      <c r="H43" s="354"/>
      <c r="J43" s="128"/>
      <c r="T43" s="166"/>
    </row>
    <row r="44" spans="1:24" ht="17.100000000000001" customHeight="1" x14ac:dyDescent="0.2">
      <c r="A44" s="120" t="s">
        <v>61</v>
      </c>
      <c r="B44" s="172">
        <f t="shared" si="2"/>
        <v>19.090000000000014</v>
      </c>
      <c r="C44" s="429" t="s">
        <v>279</v>
      </c>
      <c r="D44" s="430"/>
      <c r="E44" s="173"/>
      <c r="F44" s="301"/>
      <c r="G44" s="175"/>
      <c r="H44" s="354"/>
      <c r="J44" s="128"/>
      <c r="K44" s="155"/>
      <c r="L44" s="128"/>
      <c r="M44" s="163"/>
      <c r="N44" s="128"/>
      <c r="T44" s="166"/>
    </row>
    <row r="45" spans="1:24" ht="17.100000000000001" customHeight="1" x14ac:dyDescent="0.2">
      <c r="B45" s="210">
        <f t="shared" si="2"/>
        <v>19.100000000000016</v>
      </c>
      <c r="C45" s="429" t="s">
        <v>279</v>
      </c>
      <c r="D45" s="430"/>
      <c r="E45" s="173"/>
      <c r="F45" s="296"/>
      <c r="G45" s="175"/>
      <c r="H45" s="354"/>
      <c r="N45" s="128"/>
      <c r="T45" s="166"/>
    </row>
    <row r="46" spans="1:24" ht="17.100000000000001" customHeight="1" x14ac:dyDescent="0.2">
      <c r="B46" s="153">
        <f>B35+1</f>
        <v>20</v>
      </c>
      <c r="C46" s="431" t="s">
        <v>249</v>
      </c>
      <c r="D46" s="432"/>
      <c r="E46" s="159" t="s">
        <v>12</v>
      </c>
      <c r="F46" s="189">
        <v>1</v>
      </c>
      <c r="G46" s="403"/>
      <c r="H46" s="354">
        <f t="shared" si="0"/>
        <v>0</v>
      </c>
      <c r="T46" s="166"/>
    </row>
    <row r="47" spans="1:24" ht="17.100000000000001" customHeight="1" x14ac:dyDescent="0.2">
      <c r="A47" s="120" t="s">
        <v>63</v>
      </c>
      <c r="B47" s="153">
        <f t="shared" ref="B47:B51" si="3">B46+1</f>
        <v>21</v>
      </c>
      <c r="C47" s="431" t="s">
        <v>99</v>
      </c>
      <c r="D47" s="432"/>
      <c r="E47" s="159" t="s">
        <v>12</v>
      </c>
      <c r="F47" s="189">
        <f>IF(H100="Yes",2,0)</f>
        <v>2</v>
      </c>
      <c r="G47" s="403"/>
      <c r="H47" s="354">
        <f t="shared" si="0"/>
        <v>0</v>
      </c>
      <c r="Q47" s="211"/>
      <c r="R47" s="132"/>
      <c r="S47" s="128"/>
      <c r="T47" s="166"/>
      <c r="U47" s="128"/>
    </row>
    <row r="48" spans="1:24" ht="17.100000000000001" customHeight="1" x14ac:dyDescent="0.2">
      <c r="A48" s="120" t="s">
        <v>64</v>
      </c>
      <c r="B48" s="153">
        <f t="shared" si="3"/>
        <v>22</v>
      </c>
      <c r="C48" s="157" t="s">
        <v>148</v>
      </c>
      <c r="D48" s="158"/>
      <c r="E48" s="282" t="s">
        <v>12</v>
      </c>
      <c r="F48" s="189">
        <v>1</v>
      </c>
      <c r="G48" s="403"/>
      <c r="H48" s="354">
        <f t="shared" si="0"/>
        <v>0</v>
      </c>
      <c r="Q48" s="211"/>
      <c r="R48" s="132"/>
      <c r="S48" s="128"/>
      <c r="T48" s="166"/>
      <c r="U48" s="128"/>
    </row>
    <row r="49" spans="1:24" ht="17.100000000000001" customHeight="1" x14ac:dyDescent="0.2">
      <c r="A49" s="120" t="s">
        <v>65</v>
      </c>
      <c r="B49" s="153">
        <f t="shared" si="3"/>
        <v>23</v>
      </c>
      <c r="C49" s="431" t="s">
        <v>69</v>
      </c>
      <c r="D49" s="432"/>
      <c r="E49" s="282" t="s">
        <v>12</v>
      </c>
      <c r="F49" s="189">
        <f>IF(H100="Yes",1,0)</f>
        <v>1</v>
      </c>
      <c r="G49" s="403"/>
      <c r="H49" s="354">
        <f t="shared" si="0"/>
        <v>0</v>
      </c>
      <c r="J49" s="128"/>
      <c r="K49" s="212"/>
      <c r="L49" s="213"/>
      <c r="N49" s="128"/>
      <c r="O49" s="211"/>
      <c r="P49" s="132"/>
      <c r="Q49" s="128"/>
      <c r="S49" s="128"/>
      <c r="T49" s="166"/>
      <c r="U49" s="132"/>
      <c r="V49" s="211"/>
      <c r="W49" s="132"/>
    </row>
    <row r="50" spans="1:24" ht="17.100000000000001" customHeight="1" x14ac:dyDescent="0.2">
      <c r="A50" s="120" t="s">
        <v>66</v>
      </c>
      <c r="B50" s="153">
        <f t="shared" si="3"/>
        <v>24</v>
      </c>
      <c r="C50" s="431" t="s">
        <v>250</v>
      </c>
      <c r="D50" s="432"/>
      <c r="E50" s="159" t="s">
        <v>12</v>
      </c>
      <c r="F50" s="189">
        <v>1</v>
      </c>
      <c r="G50" s="403"/>
      <c r="H50" s="354">
        <f t="shared" si="0"/>
        <v>0</v>
      </c>
      <c r="J50" s="128"/>
      <c r="K50" s="212"/>
      <c r="L50" s="213"/>
      <c r="N50" s="128"/>
      <c r="O50" s="211"/>
      <c r="P50" s="132"/>
      <c r="Q50" s="128"/>
      <c r="S50" s="128"/>
      <c r="T50" s="166"/>
      <c r="U50" s="132"/>
      <c r="V50" s="211"/>
      <c r="W50" s="132"/>
      <c r="X50" s="132"/>
    </row>
    <row r="51" spans="1:24" ht="17.100000000000001" customHeight="1" x14ac:dyDescent="0.2">
      <c r="B51" s="153">
        <f t="shared" si="3"/>
        <v>25</v>
      </c>
      <c r="C51" s="431" t="s">
        <v>15</v>
      </c>
      <c r="D51" s="432"/>
      <c r="E51" s="159" t="s">
        <v>40</v>
      </c>
      <c r="F51" s="189">
        <v>1</v>
      </c>
      <c r="G51" s="403"/>
      <c r="H51" s="354">
        <f t="shared" si="0"/>
        <v>0</v>
      </c>
      <c r="K51" s="212"/>
      <c r="L51" s="212"/>
      <c r="M51" s="197"/>
      <c r="N51" s="214"/>
      <c r="P51" s="128"/>
      <c r="Q51" s="211"/>
      <c r="R51" s="132"/>
      <c r="S51" s="128"/>
      <c r="T51" s="191"/>
      <c r="U51" s="128"/>
      <c r="V51" s="211"/>
      <c r="W51" s="132"/>
      <c r="X51" s="132"/>
    </row>
    <row r="52" spans="1:24" ht="17.100000000000001" customHeight="1" x14ac:dyDescent="0.2">
      <c r="B52" s="153">
        <f>B51+1</f>
        <v>26</v>
      </c>
      <c r="C52" s="431" t="s">
        <v>174</v>
      </c>
      <c r="D52" s="432"/>
      <c r="E52" s="159" t="s">
        <v>11</v>
      </c>
      <c r="F52" s="189">
        <v>60</v>
      </c>
      <c r="G52" s="403"/>
      <c r="H52" s="354">
        <f t="shared" si="0"/>
        <v>0</v>
      </c>
      <c r="K52" s="212"/>
      <c r="N52" s="128"/>
      <c r="P52" s="128"/>
      <c r="Q52" s="131"/>
      <c r="R52" s="132"/>
      <c r="S52" s="128"/>
      <c r="T52" s="166"/>
      <c r="U52" s="128"/>
      <c r="V52" s="132"/>
      <c r="X52" s="132"/>
    </row>
    <row r="53" spans="1:24" ht="17.100000000000001" customHeight="1" x14ac:dyDescent="0.2">
      <c r="A53" s="120" t="s">
        <v>79</v>
      </c>
      <c r="B53" s="153">
        <f t="shared" ref="B53:B58" si="4">B52+1</f>
        <v>27</v>
      </c>
      <c r="C53" s="431" t="s">
        <v>251</v>
      </c>
      <c r="D53" s="432"/>
      <c r="E53" s="159" t="s">
        <v>12</v>
      </c>
      <c r="F53" s="189">
        <v>1</v>
      </c>
      <c r="G53" s="403"/>
      <c r="H53" s="354">
        <f t="shared" si="0"/>
        <v>0</v>
      </c>
      <c r="K53" s="212"/>
      <c r="N53" s="128"/>
      <c r="O53" s="138"/>
      <c r="P53" s="128"/>
      <c r="Q53" s="131"/>
      <c r="R53" s="132"/>
      <c r="S53" s="128"/>
      <c r="T53" s="190"/>
      <c r="U53" s="128"/>
      <c r="V53" s="132"/>
    </row>
    <row r="54" spans="1:24" ht="17.100000000000001" customHeight="1" x14ac:dyDescent="0.2">
      <c r="A54" s="120" t="s">
        <v>80</v>
      </c>
      <c r="B54" s="153">
        <f t="shared" si="4"/>
        <v>28</v>
      </c>
      <c r="C54" s="429" t="s">
        <v>279</v>
      </c>
      <c r="D54" s="430"/>
      <c r="E54" s="173"/>
      <c r="F54" s="296"/>
      <c r="G54" s="229"/>
      <c r="H54" s="354"/>
      <c r="K54" s="212"/>
      <c r="N54" s="128"/>
      <c r="O54" s="138"/>
      <c r="P54" s="128"/>
      <c r="Q54" s="131"/>
      <c r="R54" s="132"/>
      <c r="S54" s="128"/>
      <c r="T54" s="190"/>
      <c r="U54" s="128"/>
      <c r="V54" s="211"/>
      <c r="W54" s="132"/>
    </row>
    <row r="55" spans="1:24" ht="17.100000000000001" customHeight="1" x14ac:dyDescent="0.2">
      <c r="A55" s="120" t="s">
        <v>71</v>
      </c>
      <c r="B55" s="153">
        <f t="shared" si="4"/>
        <v>29</v>
      </c>
      <c r="C55" s="157" t="s">
        <v>181</v>
      </c>
      <c r="D55" s="217"/>
      <c r="E55" s="159" t="s">
        <v>12</v>
      </c>
      <c r="F55" s="160">
        <v>1</v>
      </c>
      <c r="G55" s="403"/>
      <c r="H55" s="354">
        <f t="shared" si="0"/>
        <v>0</v>
      </c>
      <c r="K55" s="212"/>
      <c r="N55" s="128"/>
      <c r="O55" s="138"/>
      <c r="P55" s="128"/>
      <c r="Q55" s="131"/>
      <c r="R55" s="132"/>
      <c r="S55" s="128"/>
      <c r="T55" s="190"/>
      <c r="U55" s="128"/>
      <c r="V55" s="131"/>
      <c r="W55" s="132"/>
      <c r="X55" s="132"/>
    </row>
    <row r="56" spans="1:24" ht="17.100000000000001" customHeight="1" x14ac:dyDescent="0.2">
      <c r="B56" s="153">
        <f t="shared" si="4"/>
        <v>30</v>
      </c>
      <c r="C56" s="193" t="s">
        <v>74</v>
      </c>
      <c r="D56" s="194"/>
      <c r="E56" s="189" t="s">
        <v>12</v>
      </c>
      <c r="F56" s="189">
        <v>1</v>
      </c>
      <c r="G56" s="403"/>
      <c r="H56" s="354">
        <f t="shared" si="0"/>
        <v>0</v>
      </c>
      <c r="K56" s="212"/>
      <c r="N56" s="128"/>
      <c r="O56" s="138"/>
      <c r="P56" s="128"/>
      <c r="Q56" s="131"/>
      <c r="R56" s="132"/>
      <c r="S56" s="128"/>
      <c r="T56" s="190"/>
      <c r="U56" s="128"/>
      <c r="V56" s="131"/>
      <c r="W56" s="132"/>
      <c r="X56" s="221"/>
    </row>
    <row r="57" spans="1:24" ht="17.100000000000001" customHeight="1" x14ac:dyDescent="0.2">
      <c r="B57" s="153">
        <f t="shared" si="4"/>
        <v>31</v>
      </c>
      <c r="C57" s="193" t="s">
        <v>75</v>
      </c>
      <c r="D57" s="194"/>
      <c r="E57" s="189" t="s">
        <v>12</v>
      </c>
      <c r="F57" s="189">
        <v>1</v>
      </c>
      <c r="G57" s="403"/>
      <c r="H57" s="354">
        <f t="shared" si="0"/>
        <v>0</v>
      </c>
      <c r="K57" s="212"/>
      <c r="N57" s="128"/>
      <c r="O57" s="138"/>
      <c r="P57" s="128"/>
      <c r="Q57" s="131"/>
      <c r="R57" s="132"/>
      <c r="S57" s="128"/>
      <c r="T57" s="216"/>
      <c r="U57" s="128"/>
      <c r="V57" s="131"/>
      <c r="W57" s="132"/>
      <c r="X57" s="221"/>
    </row>
    <row r="58" spans="1:24" ht="17.100000000000001" customHeight="1" x14ac:dyDescent="0.2">
      <c r="B58" s="153">
        <f t="shared" si="4"/>
        <v>32</v>
      </c>
      <c r="C58" s="193" t="s">
        <v>268</v>
      </c>
      <c r="D58" s="194"/>
      <c r="E58" s="189" t="s">
        <v>12</v>
      </c>
      <c r="F58" s="189">
        <v>1</v>
      </c>
      <c r="G58" s="403"/>
      <c r="H58" s="354">
        <f t="shared" si="0"/>
        <v>0</v>
      </c>
      <c r="K58" s="212"/>
      <c r="N58" s="128"/>
      <c r="O58" s="138"/>
      <c r="P58" s="128"/>
      <c r="Q58" s="131"/>
      <c r="R58" s="132"/>
      <c r="S58" s="128"/>
      <c r="T58" s="216"/>
      <c r="U58" s="128"/>
      <c r="V58" s="131"/>
      <c r="W58" s="132"/>
      <c r="X58" s="221"/>
    </row>
    <row r="59" spans="1:24" ht="17.100000000000001" customHeight="1" x14ac:dyDescent="0.2">
      <c r="B59" s="172">
        <f>B58+0.01</f>
        <v>32.01</v>
      </c>
      <c r="C59" s="193" t="s">
        <v>183</v>
      </c>
      <c r="D59" s="194"/>
      <c r="E59" s="189" t="s">
        <v>12</v>
      </c>
      <c r="F59" s="189">
        <v>1</v>
      </c>
      <c r="G59" s="403"/>
      <c r="H59" s="354">
        <f t="shared" si="0"/>
        <v>0</v>
      </c>
      <c r="K59" s="212"/>
      <c r="N59" s="128"/>
      <c r="O59" s="138"/>
      <c r="P59" s="128"/>
      <c r="Q59" s="131"/>
      <c r="R59" s="132"/>
      <c r="S59" s="128"/>
      <c r="T59" s="190"/>
      <c r="U59" s="128"/>
      <c r="V59" s="131"/>
      <c r="W59" s="132"/>
      <c r="X59" s="221"/>
    </row>
    <row r="60" spans="1:24" ht="17.100000000000001" customHeight="1" x14ac:dyDescent="0.2">
      <c r="B60" s="172">
        <f>B59+0.01</f>
        <v>32.019999999999996</v>
      </c>
      <c r="C60" s="193" t="s">
        <v>191</v>
      </c>
      <c r="D60" s="194"/>
      <c r="E60" s="189" t="s">
        <v>12</v>
      </c>
      <c r="F60" s="189">
        <v>2</v>
      </c>
      <c r="G60" s="402"/>
      <c r="H60" s="354">
        <f t="shared" si="0"/>
        <v>0</v>
      </c>
      <c r="K60" s="212"/>
      <c r="N60" s="128"/>
      <c r="O60" s="138"/>
      <c r="P60" s="128"/>
      <c r="Q60" s="131"/>
      <c r="R60" s="132"/>
      <c r="S60" s="128"/>
      <c r="T60" s="190"/>
      <c r="U60" s="128"/>
      <c r="V60" s="131"/>
      <c r="W60" s="132"/>
      <c r="X60" s="221"/>
    </row>
    <row r="61" spans="1:24" ht="17.100000000000001" customHeight="1" x14ac:dyDescent="0.2">
      <c r="A61" s="120" t="s">
        <v>81</v>
      </c>
      <c r="B61" s="172">
        <f>B60+0.01</f>
        <v>32.029999999999994</v>
      </c>
      <c r="C61" s="193" t="s">
        <v>226</v>
      </c>
      <c r="D61" s="194"/>
      <c r="E61" s="189" t="s">
        <v>12</v>
      </c>
      <c r="F61" s="189">
        <v>1</v>
      </c>
      <c r="G61" s="402"/>
      <c r="H61" s="354">
        <f t="shared" si="0"/>
        <v>0</v>
      </c>
      <c r="N61" s="128"/>
      <c r="O61" s="138"/>
      <c r="P61" s="128"/>
      <c r="Q61" s="131"/>
      <c r="R61" s="132"/>
      <c r="S61" s="128"/>
      <c r="T61" s="141"/>
      <c r="U61" s="128"/>
      <c r="V61" s="131"/>
      <c r="W61" s="132"/>
      <c r="X61" s="221"/>
    </row>
    <row r="62" spans="1:24" ht="17.100000000000001" customHeight="1" x14ac:dyDescent="0.2">
      <c r="B62" s="153">
        <f>B58+1</f>
        <v>33</v>
      </c>
      <c r="C62" s="193" t="s">
        <v>269</v>
      </c>
      <c r="D62" s="194"/>
      <c r="E62" s="189" t="s">
        <v>12</v>
      </c>
      <c r="F62" s="189">
        <v>1</v>
      </c>
      <c r="G62" s="403"/>
      <c r="H62" s="354">
        <f t="shared" si="0"/>
        <v>0</v>
      </c>
      <c r="N62" s="128"/>
      <c r="O62" s="138"/>
      <c r="P62" s="128"/>
      <c r="Q62" s="211"/>
      <c r="R62" s="132"/>
      <c r="S62" s="128"/>
      <c r="T62" s="190"/>
      <c r="U62" s="128"/>
      <c r="V62" s="131"/>
      <c r="W62" s="132"/>
      <c r="X62" s="221"/>
    </row>
    <row r="63" spans="1:24" ht="17.100000000000001" customHeight="1" x14ac:dyDescent="0.2">
      <c r="B63" s="153">
        <f t="shared" ref="B63:B75" si="5">B62+1</f>
        <v>34</v>
      </c>
      <c r="C63" s="193" t="s">
        <v>270</v>
      </c>
      <c r="D63" s="194"/>
      <c r="E63" s="189" t="s">
        <v>12</v>
      </c>
      <c r="F63" s="189">
        <v>1</v>
      </c>
      <c r="G63" s="403"/>
      <c r="H63" s="354">
        <f t="shared" si="0"/>
        <v>0</v>
      </c>
      <c r="N63" s="128"/>
      <c r="O63" s="138"/>
      <c r="P63" s="128"/>
      <c r="Q63" s="211"/>
      <c r="R63" s="132"/>
      <c r="S63" s="128"/>
      <c r="T63" s="190"/>
      <c r="U63" s="128"/>
      <c r="V63" s="131"/>
      <c r="W63" s="132"/>
      <c r="X63" s="221"/>
    </row>
    <row r="64" spans="1:24" ht="17.100000000000001" customHeight="1" x14ac:dyDescent="0.2">
      <c r="A64" s="120" t="s">
        <v>96</v>
      </c>
      <c r="B64" s="153">
        <f>B63+1</f>
        <v>35</v>
      </c>
      <c r="C64" s="222" t="s">
        <v>227</v>
      </c>
      <c r="D64" s="194"/>
      <c r="E64" s="177"/>
      <c r="F64" s="177"/>
      <c r="G64" s="177"/>
      <c r="H64" s="177"/>
      <c r="T64" s="190"/>
    </row>
    <row r="65" spans="1:24" ht="17.100000000000001" customHeight="1" x14ac:dyDescent="0.2">
      <c r="A65" s="120" t="s">
        <v>82</v>
      </c>
      <c r="B65" s="225">
        <f>B64+0.01</f>
        <v>35.01</v>
      </c>
      <c r="C65" s="226" t="s">
        <v>186</v>
      </c>
      <c r="D65" s="194"/>
      <c r="E65" s="189" t="s">
        <v>11</v>
      </c>
      <c r="F65" s="189">
        <v>10</v>
      </c>
      <c r="G65" s="403"/>
      <c r="H65" s="354">
        <f t="shared" si="0"/>
        <v>0</v>
      </c>
      <c r="T65" s="190"/>
      <c r="V65" s="224"/>
      <c r="W65" s="132"/>
      <c r="X65" s="132"/>
    </row>
    <row r="66" spans="1:24" ht="17.100000000000001" customHeight="1" x14ac:dyDescent="0.2">
      <c r="B66" s="225">
        <f>B65+0.01</f>
        <v>35.019999999999996</v>
      </c>
      <c r="C66" s="227" t="s">
        <v>187</v>
      </c>
      <c r="D66" s="194"/>
      <c r="E66" s="189" t="s">
        <v>11</v>
      </c>
      <c r="F66" s="189">
        <v>30</v>
      </c>
      <c r="G66" s="403"/>
      <c r="H66" s="354">
        <f t="shared" si="0"/>
        <v>0</v>
      </c>
      <c r="R66" s="359"/>
      <c r="S66" s="359"/>
      <c r="T66" s="190"/>
      <c r="X66" s="132"/>
    </row>
    <row r="67" spans="1:24" ht="17.100000000000001" customHeight="1" x14ac:dyDescent="0.2">
      <c r="B67" s="153">
        <f>B64+1</f>
        <v>36</v>
      </c>
      <c r="C67" s="360" t="s">
        <v>108</v>
      </c>
      <c r="D67" s="361"/>
      <c r="E67" s="362" t="s">
        <v>11</v>
      </c>
      <c r="F67" s="362">
        <v>20</v>
      </c>
      <c r="G67" s="403"/>
      <c r="H67" s="354">
        <f t="shared" si="0"/>
        <v>0</v>
      </c>
      <c r="M67" s="359"/>
      <c r="T67" s="190"/>
    </row>
    <row r="68" spans="1:24" ht="17.100000000000001" customHeight="1" x14ac:dyDescent="0.2">
      <c r="B68" s="153">
        <f t="shared" si="5"/>
        <v>37</v>
      </c>
      <c r="C68" s="227" t="s">
        <v>78</v>
      </c>
      <c r="D68" s="194"/>
      <c r="E68" s="189" t="s">
        <v>12</v>
      </c>
      <c r="F68" s="189">
        <v>1</v>
      </c>
      <c r="G68" s="403"/>
      <c r="H68" s="354">
        <f t="shared" si="0"/>
        <v>0</v>
      </c>
      <c r="T68" s="166"/>
    </row>
    <row r="69" spans="1:24" ht="17.100000000000001" customHeight="1" x14ac:dyDescent="0.2">
      <c r="A69" s="120" t="s">
        <v>118</v>
      </c>
      <c r="B69" s="153">
        <f>B68+1</f>
        <v>38</v>
      </c>
      <c r="C69" s="194" t="s">
        <v>175</v>
      </c>
      <c r="D69" s="194"/>
      <c r="E69" s="189" t="s">
        <v>40</v>
      </c>
      <c r="F69" s="189">
        <v>1</v>
      </c>
      <c r="G69" s="403"/>
      <c r="H69" s="354">
        <f t="shared" si="0"/>
        <v>0</v>
      </c>
      <c r="T69" s="228"/>
    </row>
    <row r="70" spans="1:24" ht="17.100000000000001" customHeight="1" x14ac:dyDescent="0.2">
      <c r="B70" s="153">
        <f t="shared" si="5"/>
        <v>39</v>
      </c>
      <c r="C70" s="193" t="s">
        <v>103</v>
      </c>
      <c r="D70" s="194"/>
      <c r="E70" s="274" t="s">
        <v>40</v>
      </c>
      <c r="F70" s="189">
        <v>1</v>
      </c>
      <c r="G70" s="403"/>
      <c r="H70" s="354">
        <f t="shared" si="0"/>
        <v>0</v>
      </c>
      <c r="T70" s="317"/>
    </row>
    <row r="71" spans="1:24" ht="17.100000000000001" customHeight="1" x14ac:dyDescent="0.2">
      <c r="B71" s="153">
        <f t="shared" si="5"/>
        <v>40</v>
      </c>
      <c r="C71" s="157" t="s">
        <v>115</v>
      </c>
      <c r="D71" s="158"/>
      <c r="E71" s="282" t="s">
        <v>14</v>
      </c>
      <c r="F71" s="189">
        <f>ROUNDUP(F14/2,0)</f>
        <v>60</v>
      </c>
      <c r="G71" s="403"/>
      <c r="H71" s="354">
        <f t="shared" si="0"/>
        <v>0</v>
      </c>
      <c r="T71" s="317"/>
    </row>
    <row r="72" spans="1:24" ht="17.100000000000001" customHeight="1" x14ac:dyDescent="0.2">
      <c r="B72" s="153">
        <f t="shared" si="5"/>
        <v>41</v>
      </c>
      <c r="C72" s="230" t="s">
        <v>204</v>
      </c>
      <c r="D72" s="278"/>
      <c r="E72" s="189" t="s">
        <v>40</v>
      </c>
      <c r="F72" s="189">
        <v>1</v>
      </c>
      <c r="G72" s="403"/>
      <c r="H72" s="354">
        <f t="shared" si="0"/>
        <v>0</v>
      </c>
      <c r="T72" s="228"/>
    </row>
    <row r="73" spans="1:24" ht="17.100000000000001" customHeight="1" x14ac:dyDescent="0.2">
      <c r="B73" s="153">
        <f t="shared" si="5"/>
        <v>42</v>
      </c>
      <c r="C73" s="429" t="s">
        <v>279</v>
      </c>
      <c r="D73" s="430"/>
      <c r="E73" s="364"/>
      <c r="F73" s="218"/>
      <c r="G73" s="229"/>
      <c r="H73" s="354">
        <f t="shared" si="0"/>
        <v>0</v>
      </c>
      <c r="T73" s="317"/>
    </row>
    <row r="74" spans="1:24" ht="17.100000000000001" customHeight="1" x14ac:dyDescent="0.2">
      <c r="B74" s="153">
        <f t="shared" si="5"/>
        <v>43</v>
      </c>
      <c r="C74" s="429" t="s">
        <v>279</v>
      </c>
      <c r="D74" s="430"/>
      <c r="E74" s="364"/>
      <c r="F74" s="364"/>
      <c r="G74" s="229"/>
      <c r="H74" s="354">
        <f t="shared" si="0"/>
        <v>0</v>
      </c>
    </row>
    <row r="75" spans="1:24" ht="17.100000000000001" customHeight="1" x14ac:dyDescent="0.2">
      <c r="B75" s="153">
        <f t="shared" si="5"/>
        <v>44</v>
      </c>
      <c r="C75" s="232" t="s">
        <v>206</v>
      </c>
      <c r="D75" s="231"/>
      <c r="E75" s="274" t="s">
        <v>12</v>
      </c>
      <c r="F75" s="274">
        <v>4</v>
      </c>
      <c r="G75" s="403"/>
      <c r="H75" s="354">
        <f t="shared" si="0"/>
        <v>0</v>
      </c>
    </row>
    <row r="76" spans="1:24" ht="17.100000000000001" customHeight="1" thickBot="1" x14ac:dyDescent="0.3">
      <c r="B76" s="153">
        <f>B75+1</f>
        <v>45</v>
      </c>
      <c r="C76" s="429" t="s">
        <v>279</v>
      </c>
      <c r="D76" s="430"/>
      <c r="E76" s="364"/>
      <c r="F76" s="364"/>
      <c r="G76" s="229"/>
      <c r="H76" s="365"/>
      <c r="I76" s="233">
        <v>0.1</v>
      </c>
      <c r="K76" s="253" t="s">
        <v>86</v>
      </c>
      <c r="L76" s="315">
        <v>150</v>
      </c>
      <c r="M76" s="212" t="s">
        <v>104</v>
      </c>
      <c r="N76" s="316">
        <v>20</v>
      </c>
      <c r="O76" s="148"/>
      <c r="P76" s="148"/>
    </row>
    <row r="77" spans="1:24" ht="17.100000000000001" hidden="1" customHeight="1" thickBot="1" x14ac:dyDescent="0.3">
      <c r="B77" s="153"/>
      <c r="C77" s="303"/>
      <c r="D77" s="304"/>
      <c r="E77" s="282"/>
      <c r="F77" s="366"/>
      <c r="G77" s="367"/>
      <c r="H77" s="368"/>
      <c r="I77" s="211"/>
      <c r="K77" s="148"/>
      <c r="L77" s="148"/>
      <c r="M77" s="148"/>
      <c r="N77" s="258" t="s">
        <v>87</v>
      </c>
      <c r="O77" s="258" t="s">
        <v>88</v>
      </c>
      <c r="P77" s="259"/>
    </row>
    <row r="78" spans="1:24" ht="17.100000000000001" customHeight="1" thickBot="1" x14ac:dyDescent="0.3">
      <c r="B78" s="369"/>
      <c r="C78" s="370" t="s">
        <v>284</v>
      </c>
      <c r="D78" s="371"/>
      <c r="E78" s="372"/>
      <c r="F78" s="372"/>
      <c r="G78" s="373"/>
      <c r="H78" s="374"/>
      <c r="K78" s="148"/>
      <c r="L78" s="258" t="s">
        <v>91</v>
      </c>
      <c r="M78" s="258" t="s">
        <v>92</v>
      </c>
      <c r="N78" s="258" t="s">
        <v>93</v>
      </c>
      <c r="O78" s="258" t="s">
        <v>93</v>
      </c>
      <c r="P78" s="148"/>
    </row>
    <row r="79" spans="1:24" ht="17.100000000000001" customHeight="1" x14ac:dyDescent="0.25">
      <c r="B79" s="375">
        <f>MAX(B14:B78)+1</f>
        <v>46</v>
      </c>
      <c r="C79" s="438" t="s">
        <v>276</v>
      </c>
      <c r="D79" s="439"/>
      <c r="E79" s="239"/>
      <c r="F79" s="318"/>
      <c r="G79" s="241"/>
      <c r="H79" s="363"/>
      <c r="K79" s="148"/>
      <c r="L79" s="128">
        <f>VLOOKUP(J11,L88:N90,2)</f>
        <v>3.89</v>
      </c>
      <c r="M79" s="131">
        <f>L76</f>
        <v>150</v>
      </c>
      <c r="N79" s="264">
        <f>(M79/448.83)/((L79/12)^2*3.14/4)</f>
        <v>4.0513803196408436</v>
      </c>
      <c r="O79" s="264">
        <f>((M79/448.83)/((L79/12)^2*3.14/4))*1.5</f>
        <v>6.0770704794612653</v>
      </c>
      <c r="P79" s="148"/>
    </row>
    <row r="80" spans="1:24" ht="27.75" customHeight="1" thickBot="1" x14ac:dyDescent="0.3">
      <c r="B80" s="243">
        <f>B79+1</f>
        <v>47</v>
      </c>
      <c r="C80" s="436" t="s">
        <v>280</v>
      </c>
      <c r="D80" s="437"/>
      <c r="E80" s="189"/>
      <c r="F80" s="244">
        <v>0.1</v>
      </c>
      <c r="G80" s="245"/>
      <c r="H80" s="368"/>
      <c r="K80" s="148"/>
      <c r="L80" s="148"/>
      <c r="M80" s="148"/>
      <c r="N80" s="265" t="str">
        <f xml:space="preserve"> IF(N79&gt;=8,"Upsize","Keep Size")</f>
        <v>Keep Size</v>
      </c>
      <c r="O80" s="148"/>
      <c r="P80" s="148"/>
    </row>
    <row r="81" spans="2:17" ht="17.100000000000001" customHeight="1" thickBot="1" x14ac:dyDescent="0.25">
      <c r="B81" s="369"/>
      <c r="C81" s="370" t="s">
        <v>285</v>
      </c>
      <c r="D81" s="371"/>
      <c r="E81" s="372"/>
      <c r="F81" s="376"/>
      <c r="G81" s="373"/>
      <c r="H81" s="374"/>
    </row>
    <row r="82" spans="2:17" ht="17.100000000000001" hidden="1" customHeight="1" x14ac:dyDescent="0.2">
      <c r="B82" s="377"/>
      <c r="C82" s="378" t="s">
        <v>110</v>
      </c>
      <c r="D82" s="378"/>
      <c r="E82" s="379"/>
      <c r="F82" s="380"/>
      <c r="G82" s="381"/>
      <c r="H82" s="382"/>
      <c r="L82" s="120" t="s">
        <v>120</v>
      </c>
    </row>
    <row r="83" spans="2:17" ht="17.100000000000001" hidden="1" customHeight="1" x14ac:dyDescent="0.2">
      <c r="B83" s="249"/>
      <c r="H83" s="248"/>
    </row>
    <row r="84" spans="2:17" ht="17.100000000000001" hidden="1" customHeight="1" x14ac:dyDescent="0.2">
      <c r="B84" s="249" t="s">
        <v>8</v>
      </c>
      <c r="C84" s="120" t="s">
        <v>210</v>
      </c>
      <c r="H84" s="248"/>
    </row>
    <row r="85" spans="2:17" ht="17.100000000000001" hidden="1" customHeight="1" thickBot="1" x14ac:dyDescent="0.25">
      <c r="B85" s="383"/>
      <c r="C85" s="434" t="s">
        <v>220</v>
      </c>
      <c r="D85" s="434"/>
      <c r="E85" s="434"/>
      <c r="F85" s="434"/>
      <c r="G85" s="434"/>
      <c r="H85" s="435"/>
      <c r="L85" s="120" t="s">
        <v>94</v>
      </c>
      <c r="M85" s="120" t="s">
        <v>89</v>
      </c>
      <c r="N85" s="120" t="s">
        <v>90</v>
      </c>
      <c r="O85" s="120" t="s">
        <v>95</v>
      </c>
    </row>
    <row r="86" spans="2:17" ht="17.100000000000001" hidden="1" customHeight="1" x14ac:dyDescent="0.25">
      <c r="L86" s="148"/>
      <c r="M86" s="148"/>
    </row>
    <row r="87" spans="2:17" ht="17.100000000000001" hidden="1" customHeight="1" x14ac:dyDescent="0.2">
      <c r="B87" s="130"/>
      <c r="C87" s="252" t="s">
        <v>119</v>
      </c>
      <c r="E87" s="253" t="s">
        <v>18</v>
      </c>
      <c r="F87" s="261">
        <v>16.37</v>
      </c>
      <c r="G87" s="132" t="s">
        <v>19</v>
      </c>
      <c r="H87" s="132" t="s">
        <v>20</v>
      </c>
      <c r="L87" s="128">
        <v>2</v>
      </c>
      <c r="M87" s="258"/>
      <c r="N87" s="258"/>
      <c r="O87" s="269">
        <v>2.0470000000000002</v>
      </c>
    </row>
    <row r="88" spans="2:17" ht="17.100000000000001" hidden="1" customHeight="1" x14ac:dyDescent="0.2">
      <c r="B88" s="253"/>
      <c r="E88" s="253" t="s">
        <v>21</v>
      </c>
      <c r="F88" s="261">
        <v>8.8699999999999992</v>
      </c>
      <c r="G88" s="132" t="s">
        <v>19</v>
      </c>
      <c r="H88" s="132">
        <f>(F87-F88)+F95</f>
        <v>7.5000000000000018</v>
      </c>
      <c r="L88" s="128">
        <v>4</v>
      </c>
      <c r="M88" s="269">
        <v>3.89</v>
      </c>
      <c r="N88" s="269">
        <v>4.2699999999999996</v>
      </c>
    </row>
    <row r="89" spans="2:17" ht="17.100000000000001" hidden="1" customHeight="1" x14ac:dyDescent="0.2">
      <c r="B89" s="130"/>
      <c r="C89" s="130"/>
      <c r="E89" s="253" t="s">
        <v>22</v>
      </c>
      <c r="F89" s="131">
        <v>4</v>
      </c>
      <c r="G89" s="120" t="s">
        <v>23</v>
      </c>
      <c r="H89" s="120"/>
      <c r="L89" s="128">
        <v>6</v>
      </c>
      <c r="M89" s="269">
        <v>5.59</v>
      </c>
      <c r="N89" s="269">
        <v>6.13</v>
      </c>
      <c r="Q89" s="120" t="s">
        <v>43</v>
      </c>
    </row>
    <row r="90" spans="2:17" ht="17.100000000000001" hidden="1" customHeight="1" x14ac:dyDescent="0.2">
      <c r="B90" s="130"/>
      <c r="C90" s="130"/>
      <c r="E90" s="253" t="s">
        <v>24</v>
      </c>
      <c r="F90" s="131">
        <v>6.5</v>
      </c>
      <c r="G90" s="120" t="s">
        <v>23</v>
      </c>
      <c r="H90" s="120" t="s">
        <v>41</v>
      </c>
      <c r="L90" s="128">
        <v>8</v>
      </c>
      <c r="M90" s="269">
        <v>7.34</v>
      </c>
      <c r="N90" s="269">
        <v>8.0399999999999991</v>
      </c>
      <c r="Q90" s="120" t="s">
        <v>44</v>
      </c>
    </row>
    <row r="91" spans="2:17" ht="17.100000000000001" hidden="1" customHeight="1" x14ac:dyDescent="0.2">
      <c r="B91" s="130"/>
      <c r="C91" s="130"/>
      <c r="E91" s="253" t="s">
        <v>25</v>
      </c>
      <c r="F91" s="131">
        <v>3</v>
      </c>
      <c r="G91" s="132" t="s">
        <v>23</v>
      </c>
      <c r="H91" s="384">
        <v>2</v>
      </c>
    </row>
    <row r="92" spans="2:17" ht="17.100000000000001" hidden="1" customHeight="1" x14ac:dyDescent="0.2">
      <c r="B92" s="130"/>
      <c r="C92" s="130"/>
      <c r="E92" s="253" t="s">
        <v>26</v>
      </c>
      <c r="F92" s="128">
        <f>ROUNDUP(F89^2*3.14/4,0)</f>
        <v>13</v>
      </c>
      <c r="G92" s="132" t="s">
        <v>27</v>
      </c>
    </row>
    <row r="93" spans="2:17" ht="17.100000000000001" hidden="1" customHeight="1" x14ac:dyDescent="0.2">
      <c r="B93" s="130"/>
      <c r="C93" s="130"/>
      <c r="E93" s="253" t="s">
        <v>28</v>
      </c>
      <c r="F93" s="128">
        <f>ROUNDUP(2*3.14*(F89/2)*((F89/2)+((F87-F88)+F95)),0)</f>
        <v>120</v>
      </c>
      <c r="G93" s="132" t="s">
        <v>27</v>
      </c>
      <c r="H93" s="132" t="s">
        <v>42</v>
      </c>
    </row>
    <row r="94" spans="2:17" ht="17.100000000000001" hidden="1" customHeight="1" x14ac:dyDescent="0.2">
      <c r="B94" s="120"/>
      <c r="E94" s="253" t="s">
        <v>29</v>
      </c>
      <c r="F94" s="128">
        <f>F93-F92*2</f>
        <v>94</v>
      </c>
      <c r="G94" s="132" t="s">
        <v>27</v>
      </c>
      <c r="H94" s="384" t="s">
        <v>44</v>
      </c>
    </row>
    <row r="95" spans="2:17" ht="17.100000000000001" hidden="1" customHeight="1" x14ac:dyDescent="0.2">
      <c r="E95" s="253" t="s">
        <v>282</v>
      </c>
      <c r="F95" s="261">
        <v>0</v>
      </c>
      <c r="G95" s="132" t="s">
        <v>23</v>
      </c>
    </row>
    <row r="96" spans="2:17" ht="17.100000000000001" hidden="1" customHeight="1" x14ac:dyDescent="0.2">
      <c r="B96" s="120"/>
      <c r="E96" s="253" t="s">
        <v>45</v>
      </c>
      <c r="F96" s="261">
        <v>0</v>
      </c>
      <c r="G96" s="132" t="s">
        <v>23</v>
      </c>
      <c r="H96" s="132" t="s">
        <v>68</v>
      </c>
    </row>
    <row r="97" spans="2:21" ht="17.100000000000001" hidden="1" customHeight="1" x14ac:dyDescent="0.2">
      <c r="E97" s="253" t="s">
        <v>46</v>
      </c>
      <c r="F97" s="261">
        <v>0</v>
      </c>
      <c r="G97" s="132" t="s">
        <v>23</v>
      </c>
      <c r="H97" s="384" t="s">
        <v>43</v>
      </c>
    </row>
    <row r="98" spans="2:21" ht="17.100000000000001" hidden="1" customHeight="1" x14ac:dyDescent="0.25">
      <c r="E98" s="253" t="s">
        <v>149</v>
      </c>
      <c r="F98" s="131">
        <f>ROUNDUP((((1*1.5)*(3.14*F89))+((0.67)*(3.14/4*(F89^2))))/27,0)</f>
        <v>2</v>
      </c>
      <c r="G98" s="132" t="s">
        <v>150</v>
      </c>
      <c r="I98" s="148"/>
    </row>
    <row r="99" spans="2:21" ht="17.100000000000001" hidden="1" customHeight="1" x14ac:dyDescent="0.25">
      <c r="H99" s="132" t="s">
        <v>70</v>
      </c>
      <c r="I99" s="148"/>
      <c r="J99" s="128"/>
    </row>
    <row r="100" spans="2:21" ht="17.100000000000001" hidden="1" customHeight="1" x14ac:dyDescent="0.2">
      <c r="H100" s="384" t="s">
        <v>43</v>
      </c>
      <c r="J100" s="128"/>
    </row>
    <row r="101" spans="2:21" ht="17.100000000000001" hidden="1" customHeight="1" x14ac:dyDescent="0.2">
      <c r="J101" s="268"/>
    </row>
    <row r="102" spans="2:21" ht="17.100000000000001" hidden="1" customHeight="1" x14ac:dyDescent="0.2">
      <c r="H102" s="132" t="s">
        <v>85</v>
      </c>
      <c r="J102" s="268"/>
      <c r="K102" s="325"/>
      <c r="L102" s="325"/>
      <c r="M102" s="325"/>
      <c r="N102" s="268"/>
    </row>
    <row r="103" spans="2:21" ht="17.100000000000001" hidden="1" customHeight="1" x14ac:dyDescent="0.2">
      <c r="H103" s="384" t="s">
        <v>43</v>
      </c>
      <c r="J103" s="268"/>
      <c r="K103" s="325"/>
      <c r="L103" s="325"/>
      <c r="M103" s="325"/>
      <c r="N103" s="268"/>
    </row>
    <row r="104" spans="2:21" ht="17.100000000000001" hidden="1" customHeight="1" x14ac:dyDescent="0.2">
      <c r="J104" s="268"/>
      <c r="K104" s="325"/>
      <c r="L104" s="325"/>
      <c r="M104" s="325"/>
      <c r="N104" s="268"/>
    </row>
    <row r="105" spans="2:21" ht="17.100000000000001" hidden="1" customHeight="1" x14ac:dyDescent="0.2">
      <c r="I105" s="132"/>
      <c r="J105" s="128"/>
      <c r="K105" s="325"/>
      <c r="L105" s="325"/>
      <c r="M105" s="325"/>
      <c r="N105" s="268"/>
    </row>
    <row r="106" spans="2:21" ht="17.100000000000001" hidden="1" customHeight="1" x14ac:dyDescent="0.2">
      <c r="H106" s="384"/>
      <c r="I106" s="132"/>
      <c r="J106" s="128"/>
    </row>
    <row r="107" spans="2:21" ht="17.100000000000001" hidden="1" customHeight="1" x14ac:dyDescent="0.2">
      <c r="I107" s="132"/>
      <c r="J107" s="270"/>
    </row>
    <row r="108" spans="2:21" ht="17.100000000000001" hidden="1" customHeight="1" x14ac:dyDescent="0.2">
      <c r="B108" s="128">
        <v>1000</v>
      </c>
      <c r="I108" s="132"/>
      <c r="J108" s="270"/>
      <c r="K108" s="271"/>
      <c r="L108" s="270"/>
      <c r="M108" s="271"/>
      <c r="N108" s="271"/>
    </row>
    <row r="109" spans="2:21" ht="17.100000000000001" hidden="1" customHeight="1" x14ac:dyDescent="0.2">
      <c r="I109" s="132"/>
      <c r="J109" s="270"/>
      <c r="K109" s="271"/>
      <c r="L109" s="270"/>
      <c r="M109" s="271"/>
      <c r="N109" s="271"/>
    </row>
    <row r="110" spans="2:21" ht="17.100000000000001" hidden="1" customHeight="1" x14ac:dyDescent="0.2">
      <c r="B110" s="153">
        <f>B108+1</f>
        <v>1001</v>
      </c>
      <c r="C110" s="232" t="s">
        <v>127</v>
      </c>
      <c r="D110" s="158"/>
      <c r="E110" s="274" t="s">
        <v>12</v>
      </c>
      <c r="F110" s="274"/>
      <c r="G110" s="276"/>
      <c r="H110" s="385">
        <f>SUM(J106:M106)</f>
        <v>0</v>
      </c>
      <c r="I110" s="132"/>
      <c r="J110" s="253"/>
      <c r="K110" s="271"/>
      <c r="L110" s="270"/>
      <c r="M110" s="271"/>
      <c r="N110" s="271"/>
      <c r="T110" s="138"/>
    </row>
    <row r="111" spans="2:21" ht="17.100000000000001" hidden="1" customHeight="1" x14ac:dyDescent="0.2">
      <c r="B111" s="153">
        <f>B110+1</f>
        <v>1002</v>
      </c>
      <c r="C111" s="232" t="s">
        <v>128</v>
      </c>
      <c r="D111" s="231"/>
      <c r="E111" s="274" t="s">
        <v>40</v>
      </c>
      <c r="F111" s="274"/>
      <c r="G111" s="276"/>
      <c r="H111" s="385">
        <f>SUM(J107:M107)</f>
        <v>0</v>
      </c>
      <c r="I111" s="132"/>
      <c r="J111" s="253"/>
      <c r="K111" s="253"/>
      <c r="L111" s="253"/>
      <c r="M111" s="253"/>
      <c r="N111" s="271"/>
      <c r="O111" s="138"/>
      <c r="P111" s="272"/>
      <c r="Q111" s="138"/>
      <c r="R111" s="140"/>
      <c r="S111" s="138"/>
      <c r="T111" s="138"/>
      <c r="U111" s="273"/>
    </row>
    <row r="112" spans="2:21" ht="17.100000000000001" hidden="1" customHeight="1" x14ac:dyDescent="0.2">
      <c r="B112" s="153">
        <f>B111+1</f>
        <v>1003</v>
      </c>
      <c r="C112" s="232" t="s">
        <v>129</v>
      </c>
      <c r="D112" s="231"/>
      <c r="E112" s="274" t="s">
        <v>40</v>
      </c>
      <c r="F112" s="274"/>
      <c r="G112" s="276"/>
      <c r="H112" s="385">
        <f>SUM(J108:M108)</f>
        <v>0</v>
      </c>
      <c r="I112" s="132"/>
      <c r="J112" s="253"/>
      <c r="K112" s="253"/>
      <c r="L112" s="253"/>
      <c r="M112" s="253"/>
      <c r="N112" s="271"/>
      <c r="O112" s="138"/>
      <c r="P112" s="272"/>
      <c r="Q112" s="138"/>
      <c r="R112" s="140"/>
      <c r="S112" s="138"/>
      <c r="T112" s="138"/>
      <c r="U112" s="273"/>
    </row>
    <row r="113" spans="2:24" ht="17.100000000000001" hidden="1" customHeight="1" x14ac:dyDescent="0.2">
      <c r="B113" s="153">
        <f>B112+1</f>
        <v>1004</v>
      </c>
      <c r="C113" s="230" t="s">
        <v>130</v>
      </c>
      <c r="D113" s="278"/>
      <c r="E113" s="189" t="s">
        <v>40</v>
      </c>
      <c r="F113" s="189"/>
      <c r="G113" s="276"/>
      <c r="H113" s="385">
        <f>SUM(J109:M109)</f>
        <v>0</v>
      </c>
      <c r="I113" s="132"/>
      <c r="J113" s="253"/>
      <c r="K113" s="253"/>
      <c r="L113" s="253"/>
      <c r="M113" s="253"/>
      <c r="N113" s="271"/>
      <c r="O113" s="138"/>
      <c r="P113" s="272"/>
      <c r="Q113" s="138"/>
      <c r="R113" s="140"/>
      <c r="S113" s="138"/>
      <c r="T113" s="138"/>
      <c r="U113" s="273"/>
    </row>
    <row r="114" spans="2:24" ht="17.100000000000001" hidden="1" customHeight="1" x14ac:dyDescent="0.2">
      <c r="I114" s="132"/>
      <c r="J114" s="253"/>
      <c r="K114" s="253"/>
      <c r="L114" s="253"/>
      <c r="M114" s="253"/>
      <c r="N114" s="271"/>
      <c r="O114" s="138"/>
      <c r="P114" s="272"/>
      <c r="Q114" s="138"/>
      <c r="R114" s="140"/>
      <c r="S114" s="138"/>
      <c r="T114" s="138"/>
      <c r="U114" s="273"/>
      <c r="V114" s="138"/>
      <c r="W114" s="138"/>
    </row>
    <row r="115" spans="2:24" ht="17.100000000000001" hidden="1" customHeight="1" x14ac:dyDescent="0.2">
      <c r="I115" s="132"/>
      <c r="J115" s="253"/>
      <c r="K115" s="253"/>
      <c r="L115" s="253"/>
      <c r="M115" s="253"/>
      <c r="N115" s="271"/>
      <c r="O115" s="138"/>
      <c r="P115" s="272"/>
      <c r="Q115" s="138"/>
      <c r="R115" s="140"/>
      <c r="S115" s="138"/>
      <c r="T115" s="138"/>
      <c r="U115" s="273"/>
      <c r="V115" s="138"/>
      <c r="W115" s="138"/>
      <c r="X115" s="138"/>
    </row>
    <row r="116" spans="2:24" ht="17.100000000000001" hidden="1" customHeight="1" x14ac:dyDescent="0.2">
      <c r="B116" s="153">
        <f>B113+1</f>
        <v>1005</v>
      </c>
      <c r="C116" s="232" t="s">
        <v>131</v>
      </c>
      <c r="D116" s="158"/>
      <c r="E116" s="279" t="s">
        <v>12</v>
      </c>
      <c r="F116" s="189"/>
      <c r="G116" s="386"/>
      <c r="H116" s="385">
        <f t="shared" ref="H116:H123" si="6">SUM(J112:N112)</f>
        <v>0</v>
      </c>
      <c r="J116" s="253"/>
      <c r="K116" s="253"/>
      <c r="L116" s="253"/>
      <c r="M116" s="253"/>
      <c r="N116" s="271"/>
      <c r="O116" s="138"/>
      <c r="P116" s="272"/>
      <c r="Q116" s="138"/>
      <c r="R116" s="140"/>
      <c r="S116" s="138"/>
      <c r="T116" s="138"/>
      <c r="U116" s="273"/>
      <c r="V116" s="138"/>
      <c r="W116" s="138"/>
      <c r="X116" s="138"/>
    </row>
    <row r="117" spans="2:24" ht="17.100000000000001" hidden="1" customHeight="1" x14ac:dyDescent="0.2">
      <c r="B117" s="153">
        <f t="shared" ref="B117:B124" si="7">B116+1</f>
        <v>1006</v>
      </c>
      <c r="C117" s="232" t="s">
        <v>132</v>
      </c>
      <c r="D117" s="281"/>
      <c r="E117" s="279" t="s">
        <v>117</v>
      </c>
      <c r="F117" s="189"/>
      <c r="G117" s="386"/>
      <c r="H117" s="385">
        <f t="shared" si="6"/>
        <v>0</v>
      </c>
      <c r="J117" s="253"/>
      <c r="K117" s="253"/>
      <c r="L117" s="253"/>
      <c r="M117" s="253"/>
      <c r="N117" s="271"/>
      <c r="O117" s="138"/>
      <c r="P117" s="272"/>
      <c r="Q117" s="138"/>
      <c r="R117" s="140"/>
      <c r="S117" s="138"/>
      <c r="T117" s="138"/>
      <c r="U117" s="273"/>
      <c r="V117" s="138"/>
      <c r="W117" s="138"/>
      <c r="X117" s="138"/>
    </row>
    <row r="118" spans="2:24" ht="17.100000000000001" hidden="1" customHeight="1" x14ac:dyDescent="0.2">
      <c r="B118" s="153">
        <f t="shared" si="7"/>
        <v>1007</v>
      </c>
      <c r="C118" s="232" t="s">
        <v>133</v>
      </c>
      <c r="D118" s="281"/>
      <c r="E118" s="279" t="s">
        <v>40</v>
      </c>
      <c r="F118" s="189"/>
      <c r="G118" s="386"/>
      <c r="H118" s="385">
        <f t="shared" si="6"/>
        <v>0</v>
      </c>
      <c r="J118" s="253"/>
      <c r="K118" s="253"/>
      <c r="L118" s="253"/>
      <c r="M118" s="253"/>
      <c r="N118" s="271"/>
      <c r="O118" s="138"/>
      <c r="P118" s="272"/>
      <c r="Q118" s="138"/>
      <c r="R118" s="140"/>
      <c r="S118" s="138"/>
      <c r="T118" s="138"/>
      <c r="U118" s="273"/>
      <c r="V118" s="138"/>
      <c r="W118" s="138"/>
      <c r="X118" s="138"/>
    </row>
    <row r="119" spans="2:24" ht="17.100000000000001" hidden="1" customHeight="1" x14ac:dyDescent="0.2">
      <c r="B119" s="153">
        <f t="shared" si="7"/>
        <v>1008</v>
      </c>
      <c r="C119" s="157" t="s">
        <v>130</v>
      </c>
      <c r="D119" s="140"/>
      <c r="E119" s="282" t="s">
        <v>40</v>
      </c>
      <c r="F119" s="189"/>
      <c r="G119" s="387"/>
      <c r="H119" s="385">
        <f t="shared" si="6"/>
        <v>0</v>
      </c>
      <c r="J119" s="253"/>
      <c r="K119" s="253"/>
      <c r="L119" s="253"/>
      <c r="M119" s="253"/>
      <c r="N119" s="271"/>
      <c r="O119" s="138"/>
      <c r="P119" s="272"/>
      <c r="Q119" s="138"/>
      <c r="R119" s="140"/>
      <c r="S119" s="138"/>
      <c r="T119" s="138"/>
      <c r="U119" s="273"/>
      <c r="V119" s="138"/>
      <c r="W119" s="138"/>
      <c r="X119" s="138"/>
    </row>
    <row r="120" spans="2:24" ht="17.100000000000001" hidden="1" customHeight="1" x14ac:dyDescent="0.2">
      <c r="B120" s="153">
        <f t="shared" si="7"/>
        <v>1009</v>
      </c>
      <c r="C120" s="157" t="s">
        <v>134</v>
      </c>
      <c r="D120" s="158"/>
      <c r="E120" s="159" t="s">
        <v>72</v>
      </c>
      <c r="F120" s="189"/>
      <c r="G120" s="387"/>
      <c r="H120" s="385">
        <f t="shared" si="6"/>
        <v>0</v>
      </c>
      <c r="J120" s="253"/>
      <c r="K120" s="253"/>
      <c r="L120" s="253"/>
      <c r="M120" s="253"/>
      <c r="N120" s="271"/>
      <c r="O120" s="138"/>
      <c r="P120" s="272"/>
      <c r="Q120" s="138"/>
      <c r="R120" s="140"/>
      <c r="S120" s="138"/>
      <c r="T120" s="138"/>
      <c r="U120" s="273"/>
      <c r="V120" s="138"/>
      <c r="W120" s="138"/>
      <c r="X120" s="138"/>
    </row>
    <row r="121" spans="2:24" ht="17.100000000000001" hidden="1" customHeight="1" x14ac:dyDescent="0.2">
      <c r="B121" s="153">
        <f t="shared" si="7"/>
        <v>1010</v>
      </c>
      <c r="C121" s="157" t="s">
        <v>135</v>
      </c>
      <c r="D121" s="158"/>
      <c r="E121" s="282" t="s">
        <v>40</v>
      </c>
      <c r="F121" s="189"/>
      <c r="G121" s="387"/>
      <c r="H121" s="385">
        <f t="shared" si="6"/>
        <v>0</v>
      </c>
      <c r="J121" s="253"/>
      <c r="K121" s="253"/>
      <c r="L121" s="253"/>
      <c r="M121" s="253"/>
      <c r="N121" s="271"/>
      <c r="O121" s="138"/>
      <c r="P121" s="272"/>
      <c r="Q121" s="138"/>
      <c r="R121" s="140"/>
      <c r="S121" s="138"/>
      <c r="T121" s="138"/>
      <c r="U121" s="273"/>
      <c r="V121" s="138"/>
      <c r="W121" s="138"/>
      <c r="X121" s="138"/>
    </row>
    <row r="122" spans="2:24" ht="17.100000000000001" hidden="1" customHeight="1" x14ac:dyDescent="0.2">
      <c r="B122" s="153">
        <f t="shared" si="7"/>
        <v>1011</v>
      </c>
      <c r="C122" s="157" t="s">
        <v>136</v>
      </c>
      <c r="D122" s="158"/>
      <c r="E122" s="282" t="s">
        <v>11</v>
      </c>
      <c r="F122" s="189"/>
      <c r="G122" s="387"/>
      <c r="H122" s="385">
        <f t="shared" si="6"/>
        <v>0</v>
      </c>
      <c r="J122" s="253"/>
      <c r="K122" s="253"/>
      <c r="L122" s="253"/>
      <c r="M122" s="253"/>
      <c r="N122" s="271"/>
      <c r="O122" s="138"/>
      <c r="P122" s="272"/>
      <c r="Q122" s="138"/>
      <c r="R122" s="140"/>
      <c r="S122" s="138"/>
      <c r="T122" s="138"/>
      <c r="U122" s="273"/>
      <c r="V122" s="138"/>
      <c r="W122" s="138"/>
      <c r="X122" s="138"/>
    </row>
    <row r="123" spans="2:24" ht="17.100000000000001" hidden="1" customHeight="1" x14ac:dyDescent="0.2">
      <c r="B123" s="153">
        <f t="shared" si="7"/>
        <v>1012</v>
      </c>
      <c r="C123" s="157" t="s">
        <v>137</v>
      </c>
      <c r="D123" s="158"/>
      <c r="E123" s="282" t="s">
        <v>11</v>
      </c>
      <c r="F123" s="189"/>
      <c r="G123" s="387"/>
      <c r="H123" s="385">
        <f t="shared" si="6"/>
        <v>0</v>
      </c>
      <c r="J123" s="253"/>
      <c r="K123" s="253"/>
      <c r="L123" s="253"/>
      <c r="M123" s="253"/>
      <c r="N123" s="271"/>
      <c r="O123" s="138"/>
      <c r="P123" s="272"/>
      <c r="Q123" s="138"/>
      <c r="R123" s="140"/>
      <c r="S123" s="138"/>
      <c r="T123" s="138"/>
      <c r="U123" s="273"/>
      <c r="V123" s="138"/>
      <c r="W123" s="138"/>
      <c r="X123" s="138"/>
    </row>
    <row r="124" spans="2:24" ht="17.100000000000001" hidden="1" customHeight="1" x14ac:dyDescent="0.2">
      <c r="B124" s="153">
        <f t="shared" si="7"/>
        <v>1013</v>
      </c>
      <c r="C124" s="157" t="s">
        <v>39</v>
      </c>
      <c r="D124" s="158"/>
      <c r="E124" s="284"/>
      <c r="F124" s="326"/>
      <c r="G124" s="387"/>
      <c r="H124" s="388"/>
      <c r="J124" s="253"/>
      <c r="K124" s="253"/>
      <c r="L124" s="253"/>
      <c r="M124" s="253"/>
      <c r="N124" s="271"/>
      <c r="O124" s="138"/>
      <c r="P124" s="272"/>
      <c r="Q124" s="138"/>
      <c r="R124" s="140"/>
      <c r="S124" s="138"/>
      <c r="T124" s="138"/>
      <c r="U124" s="273"/>
      <c r="V124" s="138"/>
      <c r="W124" s="138"/>
      <c r="X124" s="138"/>
    </row>
    <row r="125" spans="2:24" ht="17.100000000000001" hidden="1" customHeight="1" x14ac:dyDescent="0.2">
      <c r="B125" s="172">
        <f t="shared" ref="B125:B132" si="8">B124+0.1</f>
        <v>1013.1</v>
      </c>
      <c r="C125" s="157" t="s">
        <v>138</v>
      </c>
      <c r="D125" s="158"/>
      <c r="E125" s="282" t="s">
        <v>12</v>
      </c>
      <c r="F125" s="189"/>
      <c r="G125" s="387"/>
      <c r="H125" s="385">
        <f t="shared" ref="H125:H136" si="9">SUM(J121:N121)</f>
        <v>0</v>
      </c>
      <c r="J125" s="253"/>
      <c r="K125" s="253"/>
      <c r="L125" s="253"/>
      <c r="M125" s="253"/>
      <c r="N125" s="271"/>
      <c r="O125" s="138"/>
      <c r="P125" s="272"/>
      <c r="Q125" s="138"/>
      <c r="R125" s="140"/>
      <c r="S125" s="138"/>
      <c r="T125" s="138"/>
      <c r="U125" s="273"/>
      <c r="V125" s="138"/>
      <c r="W125" s="138"/>
      <c r="X125" s="138"/>
    </row>
    <row r="126" spans="2:24" ht="17.100000000000001" hidden="1" customHeight="1" x14ac:dyDescent="0.2">
      <c r="B126" s="172">
        <f t="shared" si="8"/>
        <v>1013.2</v>
      </c>
      <c r="C126" s="157" t="s">
        <v>139</v>
      </c>
      <c r="D126" s="158"/>
      <c r="E126" s="282" t="s">
        <v>12</v>
      </c>
      <c r="F126" s="189"/>
      <c r="G126" s="387"/>
      <c r="H126" s="385">
        <f t="shared" si="9"/>
        <v>0</v>
      </c>
      <c r="J126" s="253"/>
      <c r="K126" s="253"/>
      <c r="L126" s="253"/>
      <c r="M126" s="253"/>
      <c r="N126" s="271"/>
      <c r="O126" s="138"/>
      <c r="P126" s="272"/>
      <c r="Q126" s="138"/>
      <c r="R126" s="140"/>
      <c r="S126" s="138"/>
      <c r="U126" s="273"/>
      <c r="V126" s="138"/>
      <c r="W126" s="138"/>
      <c r="X126" s="138"/>
    </row>
    <row r="127" spans="2:24" ht="17.100000000000001" hidden="1" customHeight="1" x14ac:dyDescent="0.2">
      <c r="B127" s="172">
        <f t="shared" si="8"/>
        <v>1013.3000000000001</v>
      </c>
      <c r="C127" s="157" t="s">
        <v>140</v>
      </c>
      <c r="D127" s="158"/>
      <c r="E127" s="282" t="s">
        <v>12</v>
      </c>
      <c r="F127" s="189"/>
      <c r="G127" s="387"/>
      <c r="H127" s="385">
        <f t="shared" si="9"/>
        <v>0</v>
      </c>
      <c r="J127" s="253"/>
      <c r="K127" s="253"/>
      <c r="L127" s="253"/>
      <c r="M127" s="253"/>
      <c r="N127" s="271"/>
      <c r="P127" s="155"/>
      <c r="R127" s="128"/>
      <c r="U127" s="253"/>
      <c r="V127" s="138"/>
      <c r="W127" s="138"/>
      <c r="X127" s="138"/>
    </row>
    <row r="128" spans="2:24" ht="17.100000000000001" hidden="1" customHeight="1" x14ac:dyDescent="0.2">
      <c r="B128" s="172">
        <f t="shared" si="8"/>
        <v>1013.4000000000001</v>
      </c>
      <c r="C128" s="157" t="s">
        <v>116</v>
      </c>
      <c r="D128" s="158"/>
      <c r="E128" s="282" t="s">
        <v>12</v>
      </c>
      <c r="F128" s="189"/>
      <c r="G128" s="387"/>
      <c r="H128" s="385">
        <f t="shared" si="9"/>
        <v>0</v>
      </c>
      <c r="J128" s="128"/>
      <c r="K128" s="253"/>
      <c r="L128" s="253"/>
      <c r="M128" s="253"/>
      <c r="N128" s="271"/>
      <c r="P128" s="155"/>
      <c r="R128" s="128"/>
      <c r="U128" s="253"/>
      <c r="V128" s="138"/>
      <c r="W128" s="138"/>
      <c r="X128" s="138"/>
    </row>
    <row r="129" spans="2:24" ht="17.100000000000001" hidden="1" customHeight="1" x14ac:dyDescent="0.2">
      <c r="B129" s="172">
        <f t="shared" si="8"/>
        <v>1013.5000000000001</v>
      </c>
      <c r="C129" s="157" t="s">
        <v>141</v>
      </c>
      <c r="D129" s="158"/>
      <c r="E129" s="282" t="s">
        <v>12</v>
      </c>
      <c r="F129" s="189"/>
      <c r="G129" s="387"/>
      <c r="H129" s="385">
        <f t="shared" si="9"/>
        <v>0</v>
      </c>
      <c r="V129" s="138"/>
      <c r="W129" s="138"/>
      <c r="X129" s="138"/>
    </row>
    <row r="130" spans="2:24" ht="17.100000000000001" hidden="1" customHeight="1" x14ac:dyDescent="0.2">
      <c r="B130" s="172">
        <f t="shared" si="8"/>
        <v>1013.6000000000001</v>
      </c>
      <c r="C130" s="157" t="s">
        <v>142</v>
      </c>
      <c r="D130" s="158"/>
      <c r="E130" s="282" t="s">
        <v>12</v>
      </c>
      <c r="F130" s="189"/>
      <c r="G130" s="387"/>
      <c r="H130" s="385">
        <f t="shared" si="9"/>
        <v>0</v>
      </c>
      <c r="X130" s="138"/>
    </row>
    <row r="131" spans="2:24" ht="17.100000000000001" hidden="1" customHeight="1" x14ac:dyDescent="0.2">
      <c r="B131" s="172">
        <f t="shared" si="8"/>
        <v>1013.7000000000002</v>
      </c>
      <c r="C131" s="157" t="s">
        <v>143</v>
      </c>
      <c r="D131" s="158"/>
      <c r="E131" s="282" t="s">
        <v>12</v>
      </c>
      <c r="F131" s="189"/>
      <c r="G131" s="387"/>
      <c r="H131" s="385">
        <f t="shared" si="9"/>
        <v>0</v>
      </c>
    </row>
    <row r="132" spans="2:24" ht="17.100000000000001" hidden="1" customHeight="1" x14ac:dyDescent="0.2">
      <c r="B132" s="172">
        <f t="shared" si="8"/>
        <v>1013.8000000000002</v>
      </c>
      <c r="C132" s="157" t="s">
        <v>144</v>
      </c>
      <c r="D132" s="158"/>
      <c r="E132" s="282" t="s">
        <v>12</v>
      </c>
      <c r="F132" s="189"/>
      <c r="G132" s="387"/>
      <c r="H132" s="385">
        <f t="shared" si="9"/>
        <v>0</v>
      </c>
    </row>
    <row r="133" spans="2:24" ht="17.100000000000001" hidden="1" customHeight="1" x14ac:dyDescent="0.2">
      <c r="B133" s="153">
        <f>B124+1</f>
        <v>1014</v>
      </c>
      <c r="C133" s="157" t="s">
        <v>145</v>
      </c>
      <c r="D133" s="158"/>
      <c r="E133" s="282" t="s">
        <v>11</v>
      </c>
      <c r="F133" s="189"/>
      <c r="G133" s="387"/>
      <c r="H133" s="385">
        <f t="shared" si="9"/>
        <v>0</v>
      </c>
    </row>
    <row r="134" spans="2:24" ht="17.100000000000001" hidden="1" customHeight="1" x14ac:dyDescent="0.2">
      <c r="B134" s="153">
        <f>B133+1</f>
        <v>1015</v>
      </c>
      <c r="C134" s="157" t="s">
        <v>121</v>
      </c>
      <c r="D134" s="158"/>
      <c r="E134" s="282" t="s">
        <v>12</v>
      </c>
      <c r="F134" s="189"/>
      <c r="G134" s="387"/>
      <c r="H134" s="385">
        <f t="shared" si="9"/>
        <v>0</v>
      </c>
      <c r="I134" s="132"/>
    </row>
    <row r="135" spans="2:24" ht="17.100000000000001" hidden="1" customHeight="1" x14ac:dyDescent="0.2">
      <c r="B135" s="153">
        <f>B134+1</f>
        <v>1016</v>
      </c>
      <c r="C135" s="157" t="s">
        <v>146</v>
      </c>
      <c r="D135" s="158"/>
      <c r="E135" s="282" t="s">
        <v>11</v>
      </c>
      <c r="F135" s="189"/>
      <c r="G135" s="387"/>
      <c r="H135" s="385">
        <f t="shared" si="9"/>
        <v>0</v>
      </c>
    </row>
    <row r="136" spans="2:24" ht="17.100000000000001" hidden="1" customHeight="1" x14ac:dyDescent="0.2">
      <c r="B136" s="153">
        <f>B135+1</f>
        <v>1017</v>
      </c>
      <c r="C136" s="157" t="s">
        <v>147</v>
      </c>
      <c r="D136" s="158"/>
      <c r="E136" s="159" t="s">
        <v>40</v>
      </c>
      <c r="F136" s="189"/>
      <c r="G136" s="387"/>
      <c r="H136" s="385">
        <f t="shared" si="9"/>
        <v>0</v>
      </c>
    </row>
    <row r="137" spans="2:24" ht="17.100000000000001" hidden="1" customHeight="1" x14ac:dyDescent="0.2"/>
    <row r="138" spans="2:24" ht="17.100000000000001" hidden="1" customHeight="1" x14ac:dyDescent="0.2"/>
    <row r="139" spans="2:24" ht="17.100000000000001" hidden="1" customHeight="1" x14ac:dyDescent="0.2"/>
    <row r="140" spans="2:24" ht="17.100000000000001" hidden="1" customHeight="1" x14ac:dyDescent="0.2"/>
    <row r="141" spans="2:24" ht="17.100000000000001" hidden="1" customHeight="1" x14ac:dyDescent="0.2"/>
    <row r="142" spans="2:24" ht="17.100000000000001" hidden="1" customHeight="1" x14ac:dyDescent="0.2"/>
    <row r="143" spans="2:24" ht="17.100000000000001" hidden="1" customHeight="1" x14ac:dyDescent="0.2"/>
    <row r="144" spans="2:24" ht="17.100000000000001" hidden="1" customHeight="1" x14ac:dyDescent="0.2"/>
    <row r="145" spans="2:8" ht="17.100000000000001" hidden="1" customHeight="1" x14ac:dyDescent="0.2"/>
    <row r="146" spans="2:8" ht="17.100000000000001" customHeight="1" x14ac:dyDescent="0.2">
      <c r="B146" s="433" t="s">
        <v>278</v>
      </c>
      <c r="C146" s="433"/>
      <c r="D146" s="433"/>
      <c r="E146" s="433"/>
      <c r="F146" s="433"/>
      <c r="G146" s="433"/>
      <c r="H146" s="433"/>
    </row>
    <row r="147" spans="2:8" ht="17.100000000000001" customHeight="1" x14ac:dyDescent="0.2">
      <c r="B147" s="433"/>
      <c r="C147" s="433"/>
      <c r="D147" s="433"/>
      <c r="E147" s="433"/>
      <c r="F147" s="433"/>
      <c r="G147" s="433"/>
      <c r="H147" s="433"/>
    </row>
    <row r="148" spans="2:8" ht="0.75" customHeight="1" x14ac:dyDescent="0.2">
      <c r="B148" s="433"/>
      <c r="C148" s="433"/>
      <c r="D148" s="433"/>
      <c r="E148" s="433"/>
      <c r="F148" s="433"/>
      <c r="G148" s="433"/>
      <c r="H148" s="433"/>
    </row>
  </sheetData>
  <sheetProtection algorithmName="SHA-512" hashValue="Au0dxz0hhLs0Db+myVrRKNfVCfYlXU1t8Orf1D1UTcEsgEUatWVJRxJLz3jiAuz/IRUW2m6zG7xfa5/VBUuoMQ==" saltValue="HT4aDuYeNHlzu+XqZ+zOyA==" spinCount="100000" sheet="1" objects="1" scenarios="1" selectLockedCells="1"/>
  <mergeCells count="43">
    <mergeCell ref="B10:H10"/>
    <mergeCell ref="B146:H148"/>
    <mergeCell ref="C24:D24"/>
    <mergeCell ref="B11:H11"/>
    <mergeCell ref="C12:D12"/>
    <mergeCell ref="C14:D14"/>
    <mergeCell ref="C15:D15"/>
    <mergeCell ref="C16:D16"/>
    <mergeCell ref="C17:D17"/>
    <mergeCell ref="C18:D18"/>
    <mergeCell ref="C19:D19"/>
    <mergeCell ref="C21:D21"/>
    <mergeCell ref="C22:D22"/>
    <mergeCell ref="C23:D23"/>
    <mergeCell ref="C20:D20"/>
    <mergeCell ref="C34:D34"/>
    <mergeCell ref="C35:D35"/>
    <mergeCell ref="C46:D46"/>
    <mergeCell ref="C47:D47"/>
    <mergeCell ref="C30:D30"/>
    <mergeCell ref="C36:D36"/>
    <mergeCell ref="C40:D40"/>
    <mergeCell ref="C41:D41"/>
    <mergeCell ref="C43:D43"/>
    <mergeCell ref="C44:D44"/>
    <mergeCell ref="C45:D45"/>
    <mergeCell ref="C27:D27"/>
    <mergeCell ref="C28:D28"/>
    <mergeCell ref="C31:D31"/>
    <mergeCell ref="C32:D32"/>
    <mergeCell ref="C33:D33"/>
    <mergeCell ref="C54:D54"/>
    <mergeCell ref="C73:D73"/>
    <mergeCell ref="C74:D74"/>
    <mergeCell ref="C76:D76"/>
    <mergeCell ref="C85:H85"/>
    <mergeCell ref="C79:D79"/>
    <mergeCell ref="C80:D80"/>
    <mergeCell ref="C49:D49"/>
    <mergeCell ref="C50:D50"/>
    <mergeCell ref="C51:D51"/>
    <mergeCell ref="C52:D52"/>
    <mergeCell ref="C53:D53"/>
  </mergeCells>
  <dataValidations disablePrompts="1" count="5">
    <dataValidation type="list" allowBlank="1" showInputMessage="1" showErrorMessage="1" sqref="J12:J13" xr:uid="{9C66206D-BA47-4DA6-9480-2D7F7071FEA7}">
      <formula1>$P$15:$P$18</formula1>
    </dataValidation>
    <dataValidation type="list" allowBlank="1" showInputMessage="1" showErrorMessage="1" sqref="J14" xr:uid="{1700AB05-EC71-475E-A3B4-C4D451DDD3DC}">
      <formula1>$P$14:$P$18</formula1>
    </dataValidation>
    <dataValidation type="list" allowBlank="1" showInputMessage="1" showErrorMessage="1" sqref="J27" xr:uid="{66E6D4B0-92E7-4203-845C-357A912E02EC}">
      <formula1>$R$27:$R$29</formula1>
    </dataValidation>
    <dataValidation type="list" allowBlank="1" showInputMessage="1" showErrorMessage="1" sqref="H94 H97 H100 H103 H106" xr:uid="{22A1CCBE-6A2F-4685-B958-50773C371E31}">
      <formula1>$Q$89:$Q$90</formula1>
    </dataValidation>
    <dataValidation type="list" allowBlank="1" showInputMessage="1" showErrorMessage="1" sqref="J11" xr:uid="{601577BB-92E6-4586-9B21-9EEB55D6F644}">
      <formula1>$L$87:$L$90</formula1>
    </dataValidation>
  </dataValidations>
  <printOptions horizontalCentered="1"/>
  <pageMargins left="0.5" right="0.5" top="1" bottom="0.75" header="0.5" footer="0.5"/>
  <pageSetup scale="96" fitToHeight="0" orientation="portrait" r:id="rId1"/>
  <headerFooter alignWithMargins="0">
    <oddFooter xml:space="preserve">&amp;R&amp;"Times New Roman,Regular"&amp;8
</oddFooter>
  </headerFooter>
  <ignoredErrors>
    <ignoredError sqref="B2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3E7CC-33F3-4B94-9133-A0FF428E2F81}">
  <sheetPr>
    <tabColor theme="5" tint="0.59999389629810485"/>
    <pageSetUpPr fitToPage="1"/>
  </sheetPr>
  <dimension ref="A1:I17"/>
  <sheetViews>
    <sheetView workbookViewId="0">
      <selection activeCell="A5" sqref="A5:H9"/>
    </sheetView>
  </sheetViews>
  <sheetFormatPr defaultRowHeight="15" x14ac:dyDescent="0.2"/>
  <cols>
    <col min="9" max="9" width="13.88671875" customWidth="1"/>
  </cols>
  <sheetData>
    <row r="1" spans="1:9" x14ac:dyDescent="0.2">
      <c r="A1" s="137" t="s">
        <v>272</v>
      </c>
      <c r="B1" s="137"/>
      <c r="C1" s="137"/>
      <c r="D1" s="137"/>
      <c r="E1" s="137"/>
      <c r="F1" s="137"/>
      <c r="G1" s="137"/>
    </row>
    <row r="2" spans="1:9" x14ac:dyDescent="0.2">
      <c r="A2" s="137" t="s">
        <v>273</v>
      </c>
      <c r="B2" s="137"/>
      <c r="C2" s="137"/>
      <c r="D2" s="137"/>
      <c r="E2" s="137"/>
      <c r="F2" s="137"/>
      <c r="G2" s="137"/>
    </row>
    <row r="3" spans="1:9" x14ac:dyDescent="0.2">
      <c r="A3" s="137" t="s">
        <v>274</v>
      </c>
      <c r="B3" s="137"/>
      <c r="C3" s="137"/>
      <c r="D3" s="137"/>
      <c r="E3" s="137"/>
      <c r="F3" s="137"/>
      <c r="G3" s="137"/>
    </row>
    <row r="5" spans="1:9" x14ac:dyDescent="0.2">
      <c r="A5" s="469" t="s">
        <v>297</v>
      </c>
      <c r="B5" s="469"/>
      <c r="C5" s="469"/>
      <c r="D5" s="469"/>
      <c r="E5" s="469"/>
      <c r="F5" s="469"/>
      <c r="G5" s="469"/>
      <c r="H5" s="469"/>
      <c r="I5" s="470"/>
    </row>
    <row r="6" spans="1:9" x14ac:dyDescent="0.2">
      <c r="A6" s="469"/>
      <c r="B6" s="469"/>
      <c r="C6" s="469"/>
      <c r="D6" s="469"/>
      <c r="E6" s="469"/>
      <c r="F6" s="469"/>
      <c r="G6" s="469"/>
      <c r="H6" s="469"/>
      <c r="I6" s="470"/>
    </row>
    <row r="7" spans="1:9" x14ac:dyDescent="0.2">
      <c r="A7" s="469"/>
      <c r="B7" s="469"/>
      <c r="C7" s="469"/>
      <c r="D7" s="469"/>
      <c r="E7" s="469"/>
      <c r="F7" s="469"/>
      <c r="G7" s="469"/>
      <c r="H7" s="469"/>
      <c r="I7" s="470"/>
    </row>
    <row r="8" spans="1:9" ht="15.75" thickBot="1" x14ac:dyDescent="0.25">
      <c r="A8" s="469"/>
      <c r="B8" s="469"/>
      <c r="C8" s="469"/>
      <c r="D8" s="469"/>
      <c r="E8" s="469"/>
      <c r="F8" s="469"/>
      <c r="G8" s="469"/>
      <c r="H8" s="469"/>
      <c r="I8" s="470"/>
    </row>
    <row r="9" spans="1:9" ht="16.5" thickBot="1" x14ac:dyDescent="0.3">
      <c r="A9" s="469"/>
      <c r="B9" s="469"/>
      <c r="C9" s="469"/>
      <c r="D9" s="469"/>
      <c r="E9" s="469"/>
      <c r="F9" s="469"/>
      <c r="G9" s="469"/>
      <c r="H9" s="469"/>
      <c r="I9" s="471">
        <v>0</v>
      </c>
    </row>
    <row r="11" spans="1:9" ht="15.75" x14ac:dyDescent="0.25">
      <c r="A11" s="185" t="s">
        <v>295</v>
      </c>
    </row>
    <row r="13" spans="1:9" ht="15.75" x14ac:dyDescent="0.25">
      <c r="A13" s="185" t="s">
        <v>296</v>
      </c>
    </row>
    <row r="15" spans="1:9" x14ac:dyDescent="0.2">
      <c r="A15" s="433" t="s">
        <v>278</v>
      </c>
      <c r="B15" s="433"/>
      <c r="C15" s="433"/>
      <c r="D15" s="433"/>
      <c r="E15" s="433"/>
      <c r="F15" s="433"/>
      <c r="G15" s="433"/>
    </row>
    <row r="16" spans="1:9" x14ac:dyDescent="0.2">
      <c r="A16" s="433"/>
      <c r="B16" s="433"/>
      <c r="C16" s="433"/>
      <c r="D16" s="433"/>
      <c r="E16" s="433"/>
      <c r="F16" s="433"/>
      <c r="G16" s="433"/>
    </row>
    <row r="17" spans="1:7" x14ac:dyDescent="0.2">
      <c r="A17" s="433"/>
      <c r="B17" s="433"/>
      <c r="C17" s="433"/>
      <c r="D17" s="433"/>
      <c r="E17" s="433"/>
      <c r="F17" s="433"/>
      <c r="G17" s="433"/>
    </row>
  </sheetData>
  <sheetProtection selectLockedCells="1"/>
  <mergeCells count="3">
    <mergeCell ref="A5:H9"/>
    <mergeCell ref="A15:G17"/>
    <mergeCell ref="I5:I8"/>
  </mergeCells>
  <pageMargins left="0.7" right="0.7" top="0.75" bottom="0.75" header="0.3" footer="0.3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5125960-5533-4960-8801-108db8a872fc" ContentTypeId="0x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3824BBF970944AD064E8670E0EF99" ma:contentTypeVersion="22" ma:contentTypeDescription="Create a new document." ma:contentTypeScope="" ma:versionID="715d7b0314be6ea695db1156a09a710f">
  <xsd:schema xmlns:xsd="http://www.w3.org/2001/XMLSchema" xmlns:xs="http://www.w3.org/2001/XMLSchema" xmlns:p="http://schemas.microsoft.com/office/2006/metadata/properties" xmlns:ns1="http://schemas.microsoft.com/sharepoint/v3" xmlns:ns3="8861d36f-8a4d-4dc4-930b-ab7e5ff04f0f" xmlns:ns4="c1a126f7-a2e4-427d-954e-b9e97db18167" targetNamespace="http://schemas.microsoft.com/office/2006/metadata/properties" ma:root="true" ma:fieldsID="9dfef05731d20720153ed7da0d8557b5" ns1:_="" ns3:_="" ns4:_="">
    <xsd:import namespace="http://schemas.microsoft.com/sharepoint/v3"/>
    <xsd:import namespace="8861d36f-8a4d-4dc4-930b-ab7e5ff04f0f"/>
    <xsd:import namespace="c1a126f7-a2e4-427d-954e-b9e97db1816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1d36f-8a4d-4dc4-930b-ab7e5ff04f0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126f7-a2e4-427d-954e-b9e97db18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B7108D-E5AA-4ADB-81B8-7435EF2020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228BFF-4486-4B59-83D3-356D4536FA6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CA25119-7D99-4FA1-B08D-BBE6A3EAF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61d36f-8a4d-4dc4-930b-ab7e5ff04f0f"/>
    <ds:schemaRef ds:uri="c1a126f7-a2e4-427d-954e-b9e97db18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4CAE226-9AF9-4915-8021-3E11FAD6F972}">
  <ds:schemaRefs>
    <ds:schemaRef ds:uri="http://schemas.openxmlformats.org/package/2006/metadata/core-properties"/>
    <ds:schemaRef ds:uri="8861d36f-8a4d-4dc4-930b-ab7e5ff04f0f"/>
    <ds:schemaRef ds:uri="c1a126f7-a2e4-427d-954e-b9e97db18167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OVERALL ESTIMATE</vt:lpstr>
      <vt:lpstr>Bay Drive, RTU 102</vt:lpstr>
      <vt:lpstr>Cortez Plaza 5, RTU 423</vt:lpstr>
      <vt:lpstr>Cortez Plaza 2, RTU 420</vt:lpstr>
      <vt:lpstr>Victoria SQ, RTU 111</vt:lpstr>
      <vt:lpstr>Combined</vt:lpstr>
      <vt:lpstr>'Bay Drive, RTU 102'!Print_Area</vt:lpstr>
      <vt:lpstr>Combined!Print_Area</vt:lpstr>
      <vt:lpstr>'Cortez Plaza 2, RTU 420'!Print_Area</vt:lpstr>
      <vt:lpstr>'Cortez Plaza 5, RTU 423'!Print_Area</vt:lpstr>
      <vt:lpstr>'OVERALL ESTIMATE'!Print_Area</vt:lpstr>
      <vt:lpstr>'Victoria SQ, RTU 111'!Print_Area</vt:lpstr>
      <vt:lpstr>'Bay Drive, RTU 102'!Print_Titles</vt:lpstr>
      <vt:lpstr>'Cortez Plaza 2, RTU 420'!Print_Titles</vt:lpstr>
      <vt:lpstr>'Cortez Plaza 5, RTU 423'!Print_Titles</vt:lpstr>
      <vt:lpstr>'Victoria SQ, RTU 111'!Print_Titles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tphinney</dc:creator>
  <cp:keywords/>
  <dc:description/>
  <cp:lastModifiedBy>Sherri Adams-Meier</cp:lastModifiedBy>
  <cp:lastPrinted>2023-07-14T18:13:42Z</cp:lastPrinted>
  <dcterms:created xsi:type="dcterms:W3CDTF">2002-11-01T20:07:47Z</dcterms:created>
  <dcterms:modified xsi:type="dcterms:W3CDTF">2023-08-03T14:19:47Z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0x0101009E93824BBF970944AD064E8670E0EF99</vt:lpwstr>
  </property>
</Properties>
</file>