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2\22-TA004390LP IFBC 75th ST West - Cortez RD to 19TH Ave W\Solicitation Documents\Addendums\Final Addendum 2\"/>
    </mc:Choice>
  </mc:AlternateContent>
  <xr:revisionPtr revIDLastSave="0" documentId="13_ncr:1_{CF368D2A-5793-46A5-AA01-E73798CEA726}" xr6:coauthVersionLast="47" xr6:coauthVersionMax="47" xr10:uidLastSave="{00000000-0000-0000-0000-000000000000}"/>
  <bookViews>
    <workbookView xWindow="28680" yWindow="-90" windowWidth="29040" windowHeight="17640" tabRatio="785" xr2:uid="{00000000-000D-0000-FFFF-FFFF00000000}"/>
  </bookViews>
  <sheets>
    <sheet name="75TH ST W REBASE" sheetId="5" r:id="rId1"/>
  </sheets>
  <definedNames>
    <definedName name="_xlnm.Print_Area" localSheetId="0">'75TH ST W REBASE'!$A$1:$N$68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5" l="1"/>
  <c r="L48" i="5"/>
  <c r="L49" i="5"/>
  <c r="L50" i="5"/>
  <c r="L51" i="5"/>
  <c r="L52" i="5"/>
  <c r="L53" i="5"/>
  <c r="L54" i="5"/>
  <c r="L55" i="5"/>
  <c r="L56" i="5"/>
  <c r="L57" i="5"/>
  <c r="L58" i="5"/>
  <c r="L46" i="5"/>
  <c r="L43" i="5"/>
  <c r="L4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22" i="5"/>
  <c r="L12" i="5"/>
  <c r="L13" i="5"/>
  <c r="L14" i="5"/>
  <c r="L15" i="5"/>
  <c r="L16" i="5"/>
  <c r="L17" i="5"/>
  <c r="L18" i="5"/>
  <c r="L19" i="5"/>
  <c r="L11" i="5"/>
  <c r="L8" i="5"/>
  <c r="L7" i="5"/>
  <c r="J63" i="5"/>
  <c r="J47" i="5"/>
  <c r="J48" i="5"/>
  <c r="J49" i="5"/>
  <c r="J50" i="5"/>
  <c r="J51" i="5"/>
  <c r="J52" i="5"/>
  <c r="J53" i="5"/>
  <c r="J54" i="5"/>
  <c r="J55" i="5"/>
  <c r="J56" i="5"/>
  <c r="J57" i="5"/>
  <c r="J58" i="5"/>
  <c r="J46" i="5"/>
  <c r="J43" i="5"/>
  <c r="J4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22" i="5"/>
  <c r="J12" i="5"/>
  <c r="J13" i="5"/>
  <c r="J14" i="5"/>
  <c r="J15" i="5"/>
  <c r="J16" i="5"/>
  <c r="J17" i="5"/>
  <c r="J18" i="5"/>
  <c r="J19" i="5"/>
  <c r="J11" i="5"/>
  <c r="J8" i="5"/>
  <c r="J7" i="5"/>
  <c r="A8" i="5"/>
  <c r="A11" i="5" s="1"/>
  <c r="A12" i="5" s="1"/>
  <c r="A13" i="5" s="1"/>
  <c r="A14" i="5" s="1"/>
  <c r="A15" i="5" s="1"/>
  <c r="A16" i="5" s="1"/>
  <c r="A17" i="5" s="1"/>
  <c r="A18" i="5" s="1"/>
  <c r="A19" i="5" s="1"/>
  <c r="A22" i="5" s="1"/>
  <c r="H13" i="5" l="1"/>
  <c r="H11" i="5"/>
  <c r="A23" i="5"/>
  <c r="A24" i="5" s="1"/>
  <c r="A25" i="5" s="1"/>
  <c r="A26" i="5" s="1"/>
  <c r="A27" i="5" s="1"/>
  <c r="A28" i="5" s="1"/>
  <c r="H19" i="5"/>
  <c r="H17" i="5"/>
  <c r="H16" i="5"/>
  <c r="H15" i="5"/>
  <c r="H14" i="5"/>
  <c r="H12" i="5"/>
  <c r="A29" i="5" l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2" i="5" s="1"/>
  <c r="A43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63" i="5" s="1"/>
  <c r="H20" i="5"/>
  <c r="G7" i="5" s="1"/>
  <c r="G8" i="5" l="1"/>
  <c r="H8" i="5" s="1"/>
  <c r="H7" i="5"/>
  <c r="H9" i="5" l="1"/>
  <c r="H59" i="5" l="1"/>
  <c r="H60" i="5" s="1"/>
  <c r="H61" i="5" s="1"/>
</calcChain>
</file>

<file path=xl/sharedStrings.xml><?xml version="1.0" encoding="utf-8"?>
<sst xmlns="http://schemas.openxmlformats.org/spreadsheetml/2006/main" count="171" uniqueCount="127">
  <si>
    <t>U/M</t>
  </si>
  <si>
    <t>UNIT PRICE</t>
  </si>
  <si>
    <t>ROAD WORK</t>
  </si>
  <si>
    <t>MOBILIZATION</t>
  </si>
  <si>
    <t>LS</t>
  </si>
  <si>
    <t>LF</t>
  </si>
  <si>
    <t xml:space="preserve">INLET PROTECTION SYSTEM </t>
  </si>
  <si>
    <t>EA</t>
  </si>
  <si>
    <t>SY</t>
  </si>
  <si>
    <t>TN</t>
  </si>
  <si>
    <t>AS</t>
  </si>
  <si>
    <t xml:space="preserve">  DESCRIPTION</t>
  </si>
  <si>
    <t>SINGLE POST SIGN, REMOVE</t>
  </si>
  <si>
    <t>CONCRETE DRIVEWAYS, 6" THICK</t>
  </si>
  <si>
    <t>SINGLE POST SIGN, F&amp;I GROUND MOUNT, UP TO 12 SF</t>
  </si>
  <si>
    <t>THERMOPLASTIC, STANDARD, WHITE, ARROW</t>
  </si>
  <si>
    <t>THERMOPLASTIC, STANDARD, YELLOW, SOLID, 18" FOR DIAGONAL OR CHEVRON</t>
  </si>
  <si>
    <t>CONCRETE SIDEWALK, 4" THICK (INCLUDING HANDICAP RAMPS)</t>
  </si>
  <si>
    <t>CONCRETE CURB &amp; GUTTER, TYPE F (INCLUDING CONCRETE FLUMES)</t>
  </si>
  <si>
    <t>SUBTOTAL MOBILIZATION &amp; MAINTENANCE OF TRAFFIC</t>
  </si>
  <si>
    <t>MOBILIZATION &amp; MAINTENANCE OF TRAFFIC</t>
  </si>
  <si>
    <t>MAINTENANCE OF TRAFFIC</t>
  </si>
  <si>
    <t>SIGNING AND PAVEMENT MARKINGS</t>
  </si>
  <si>
    <t>MILLING EXIST ASPH PAVT, 1" TO 2" AVG DEPTH</t>
  </si>
  <si>
    <t>327-70-6</t>
  </si>
  <si>
    <t>104-18</t>
  </si>
  <si>
    <t>102-1</t>
  </si>
  <si>
    <t>101-1</t>
  </si>
  <si>
    <t>520-1-10</t>
  </si>
  <si>
    <t>522-1</t>
  </si>
  <si>
    <t>522-2</t>
  </si>
  <si>
    <t>334-MC</t>
  </si>
  <si>
    <t>TYPE S-I ASPHALT CONCRETE W/TACK COAT, 2"</t>
  </si>
  <si>
    <t>TYPE S-III ASPHALT CONCRETE W/TACK COAT, 1"</t>
  </si>
  <si>
    <t>MC-1</t>
  </si>
  <si>
    <t>COLD-IN-PLACE RECYCLE 8" DEPTH</t>
  </si>
  <si>
    <t>THERMOPLASTIC, STANDARD, WHITE, SOLID, 18" FOR DIAGONALS AND CHEVRONS</t>
  </si>
  <si>
    <t>EOC Manatee County</t>
  </si>
  <si>
    <t>SUBTOTAL SIGNING AND PAVING</t>
  </si>
  <si>
    <t>FDOT ITEM NO.</t>
  </si>
  <si>
    <t>THERMOPLASTIC, STANDARD, WHITE, SOLID, 12" FOR CROSSWALK AND ROUNDABOUT</t>
  </si>
  <si>
    <t>THERMOPLASTIC, STANDARD, WHITE, 2-4 DOTTED GUIDELINE/ 6-10 GAP EXTENSION,  6"</t>
  </si>
  <si>
    <t>THERMOPLASTIC, STANDARD-OPEN GRADED ASPHALT SURFACES WHITE, SOLID, 6"</t>
  </si>
  <si>
    <t>THERMOPLASTIC, STANDARD-OPEN GRADED ASPHALT SURFACES, WHITE, SKIP, 6",10-30 SKIP OR 3-9 LANE DROP</t>
  </si>
  <si>
    <t>THERMOPLASTIC, STANDARD-OPEN GRADED ASPHALT SURFACES, YELLOW, SOLID, 6"</t>
  </si>
  <si>
    <t>GM</t>
  </si>
  <si>
    <t>UTILITY IMPROVEMENTS</t>
  </si>
  <si>
    <t>GRAND TOTAL</t>
  </si>
  <si>
    <t>SUBTOTAL UTILITY IMPROVEMENTS</t>
  </si>
  <si>
    <t>EXTENDED AMOUNT</t>
  </si>
  <si>
    <r>
      <t xml:space="preserve">EXTENDED PRICE
</t>
    </r>
    <r>
      <rPr>
        <b/>
        <sz val="11"/>
        <color rgb="FFFF0000"/>
        <rFont val="Times New Roman"/>
        <family val="1"/>
      </rPr>
      <t>BID A</t>
    </r>
  </si>
  <si>
    <r>
      <t xml:space="preserve">EXTENDED PRICE
</t>
    </r>
    <r>
      <rPr>
        <b/>
        <sz val="11"/>
        <color rgb="FFFF0000"/>
        <rFont val="Times New Roman"/>
        <family val="1"/>
      </rPr>
      <t>BID B</t>
    </r>
  </si>
  <si>
    <t>PAY ITEM NO.</t>
  </si>
  <si>
    <t>U1</t>
  </si>
  <si>
    <t>U2</t>
  </si>
  <si>
    <t>LINE NUMBER</t>
  </si>
  <si>
    <t>ESTIMATED QUANTITY</t>
  </si>
  <si>
    <r>
      <t xml:space="preserve">UNIT PRICE
</t>
    </r>
    <r>
      <rPr>
        <b/>
        <sz val="11"/>
        <color rgb="FFFF0000"/>
        <rFont val="Times New Roman"/>
        <family val="1"/>
      </rPr>
      <t>BID A 150</t>
    </r>
    <r>
      <rPr>
        <b/>
        <sz val="11"/>
        <rFont val="Times New Roman"/>
        <family val="1"/>
      </rPr>
      <t xml:space="preserve"> CALENDAR DAYS</t>
    </r>
  </si>
  <si>
    <r>
      <t xml:space="preserve">UNIT PRICE
</t>
    </r>
    <r>
      <rPr>
        <b/>
        <sz val="11"/>
        <color rgb="FFFF0000"/>
        <rFont val="Times New Roman"/>
        <family val="1"/>
      </rPr>
      <t>BID B 240</t>
    </r>
    <r>
      <rPr>
        <b/>
        <sz val="11"/>
        <rFont val="Times New Roman"/>
        <family val="1"/>
      </rPr>
      <t xml:space="preserve"> CALENDAR DAYS</t>
    </r>
  </si>
  <si>
    <t>SUBTOTAL ROAD WORK</t>
  </si>
  <si>
    <t>Bidders must provide prices for each available line item on each tab for their bid to be considered responsive.</t>
  </si>
  <si>
    <t>527-2</t>
  </si>
  <si>
    <t>DETECTABLE WARNINGS</t>
  </si>
  <si>
    <t>SF</t>
  </si>
  <si>
    <t>MANHOLE FRAME &amp; COVER (INCLUDING RAINWATER INSERT)</t>
  </si>
  <si>
    <t>POLYMER CONCRETE ADJUSTMENT RING(S) (PER MANHOLE)</t>
  </si>
  <si>
    <t>0523-3</t>
  </si>
  <si>
    <t>700-1-11</t>
  </si>
  <si>
    <t>700-1-60</t>
  </si>
  <si>
    <t>704-1-2</t>
  </si>
  <si>
    <t>0710-11290</t>
  </si>
  <si>
    <t>711-11-123</t>
  </si>
  <si>
    <t>711-11-124</t>
  </si>
  <si>
    <t>711-11-125</t>
  </si>
  <si>
    <t>711-11-141</t>
  </si>
  <si>
    <t>711-11-160</t>
  </si>
  <si>
    <t>711-11-170</t>
  </si>
  <si>
    <t>711-11-224</t>
  </si>
  <si>
    <t>711-11-241</t>
  </si>
  <si>
    <t>PATTERNED PAVEMENT</t>
  </si>
  <si>
    <t>TUBULAR MARKER, DURABLE, 36" YELLOW POST</t>
  </si>
  <si>
    <t>PAINTED PAVEMENT  MARKINGS, STANDARD, YELLOW, ISLAND  NOSE</t>
  </si>
  <si>
    <t>THERMOPLASTIC, STANDARD, WHITE, SOLID, 24" FOR STOP LINE &amp; CROSSWALK</t>
  </si>
  <si>
    <t>THERMOPLASTIC, STANDARD, WHIT, MESSAGE OR SYMBOL</t>
  </si>
  <si>
    <t>THERMOPLASTIC, STANDARD, YELLOW, 2'X4' SKIP GUIDELINE</t>
  </si>
  <si>
    <t>711-11-15101</t>
  </si>
  <si>
    <t>0711-15102</t>
  </si>
  <si>
    <t>0711-15131</t>
  </si>
  <si>
    <t>0711-15201</t>
  </si>
  <si>
    <t>0711-15231</t>
  </si>
  <si>
    <t>THERMOPLASTIC, STANDARD-OPEN GRADED ASPHALT SURFACES, WHITE, SOLID, 8"</t>
  </si>
  <si>
    <t>THERMOPLASTIC, STANDARD-OPEN GRADED ASPHALT SURFACES, YELLOW, SKIP, 6"</t>
  </si>
  <si>
    <t>CONDUIT, FURNISH &amp; INSTALL, OPEN TRENCH (2" HDPE)</t>
  </si>
  <si>
    <t>CONDUIT, FURNISH &amp; INSTALL, DIRECTIONAL BORE (2" HDPE)</t>
  </si>
  <si>
    <t>MULTI-CONDUCTOR COMMUNICATION CABLE, FURNISH &amp; INSTALL</t>
  </si>
  <si>
    <t>VEHICLE DETECTION SYSTEM- MICROWAVE, FURNISH &amp; INSTALL CABINET EQUIPMENT</t>
  </si>
  <si>
    <t>VEHICLE DETECTION SYSTEM- MICROWAVE, FURNISH &amp; INSTALL, ABOVE GROUND EQUIPMENT</t>
  </si>
  <si>
    <t>VEHICLE DETECTION SYSTEM - MICROWAVE, REMOVE,  COMPLETE SYSTEM</t>
  </si>
  <si>
    <t>TRAFFIC CONTROLLER ASSEMBLY, F&amp;I, NEMA, 1 PREEMPTION</t>
  </si>
  <si>
    <t>TRAFFIC CONTROLLER ASSEMBLY, MODIFY</t>
  </si>
  <si>
    <t>ITS CCTV  CAMERA, F&amp;I, DOME PTZ ENCLOSURE - PRESSURIZED, IP, HIGH DEFINITION</t>
  </si>
  <si>
    <t>MANAGED FIELD ETHERNET SWITCH, FURNISH &amp; INSTALL</t>
  </si>
  <si>
    <t>UNINTERRUPTIBLE POWER SUPPLY, FURNISH AND INSTALL, ONLINE/DOUBLE CONVERSION</t>
  </si>
  <si>
    <t>REMOTE POWER MANAGEMENT UNIT- RPMU, FURNISH AND INSTALL</t>
  </si>
  <si>
    <t>ALTERNATE BID A</t>
  </si>
  <si>
    <t>LIGHTING</t>
  </si>
  <si>
    <t>520-5-46-MC</t>
  </si>
  <si>
    <t>SUBTOTAL MOBILIZATION &amp; MAINTENANCE OF TRAFFIC, ROAD WORK, SIGNING &amp; PAVEMENT MARKINGS, SIGNALIZATION, AND UTILITY IMPROVEMENTS</t>
  </si>
  <si>
    <t>TRAFFIC SEPARATOR CONCRETE - TYPE IV, 8.5' WIDE (Include signs and striping as necessary)</t>
  </si>
  <si>
    <t>CONSTRUCTION CONTINGENCY COUNTY AUTHORIZED USE ONLY (10% OF SUBTOTAL PRICE)</t>
  </si>
  <si>
    <t>UPDATED</t>
  </si>
  <si>
    <r>
      <t>APPENDIX K, BID PRICING FORM</t>
    </r>
    <r>
      <rPr>
        <b/>
        <sz val="11"/>
        <color rgb="FFFF0000"/>
        <rFont val="Times New Roman"/>
        <family val="1"/>
      </rPr>
      <t xml:space="preserve"> (REVISED 2)</t>
    </r>
    <r>
      <rPr>
        <b/>
        <sz val="11"/>
        <rFont val="Times New Roman"/>
        <family val="1"/>
      </rPr>
      <t xml:space="preserve">
75TH ST WEST - REBASE
COUNTY PROJECT NO. 6108460</t>
    </r>
  </si>
  <si>
    <t xml:space="preserve"> </t>
  </si>
  <si>
    <t>0630  2 11</t>
  </si>
  <si>
    <t>0630  2 12</t>
  </si>
  <si>
    <t>0633  8  1</t>
  </si>
  <si>
    <t>0635  2 11</t>
  </si>
  <si>
    <r>
      <t>POLYMER CONCRETE ADJUSTMENT RING(S) (PER MANHOLE)</t>
    </r>
    <r>
      <rPr>
        <sz val="12"/>
        <rFont val="Times New Roman"/>
        <family val="1"/>
      </rPr>
      <t>PULL &amp; SPLICE BOX, F&amp;I, 13"X24" COVER SIZE</t>
    </r>
  </si>
  <si>
    <t>0660  3 11</t>
  </si>
  <si>
    <t>0660  3 12</t>
  </si>
  <si>
    <t>0660  3 60</t>
  </si>
  <si>
    <t>0670  5111</t>
  </si>
  <si>
    <t>0670  5400</t>
  </si>
  <si>
    <t>0682  1113</t>
  </si>
  <si>
    <t>0684  1  1</t>
  </si>
  <si>
    <t>0685  1 12</t>
  </si>
  <si>
    <t>0685  2  1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</si>
</sst>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.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C00000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name val="Calibri"/>
      <family val="2"/>
    </font>
    <font>
      <strike/>
      <sz val="12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74">
    <xf numFmtId="0" fontId="0" fillId="0" borderId="0" xfId="0"/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6" fillId="2" borderId="1" xfId="1" applyNumberFormat="1" applyFont="1" applyFill="1" applyBorder="1" applyAlignment="1" applyProtection="1">
      <alignment horizontal="center"/>
      <protection locked="0"/>
    </xf>
    <xf numFmtId="165" fontId="6" fillId="2" borderId="2" xfId="1" applyNumberFormat="1" applyFont="1" applyFill="1" applyBorder="1" applyAlignment="1" applyProtection="1">
      <alignment horizontal="center"/>
      <protection locked="0"/>
    </xf>
    <xf numFmtId="165" fontId="6" fillId="2" borderId="6" xfId="1" applyNumberFormat="1" applyFont="1" applyFill="1" applyBorder="1" applyAlignment="1" applyProtection="1">
      <alignment horizontal="center"/>
      <protection locked="0"/>
    </xf>
    <xf numFmtId="165" fontId="4" fillId="0" borderId="1" xfId="1" applyNumberFormat="1" applyFont="1" applyFill="1" applyBorder="1" applyAlignment="1" applyProtection="1">
      <alignment horizontal="center"/>
      <protection locked="0"/>
    </xf>
    <xf numFmtId="165" fontId="4" fillId="0" borderId="3" xfId="1" applyNumberFormat="1" applyFont="1" applyFill="1" applyBorder="1" applyAlignment="1" applyProtection="1">
      <alignment horizontal="center"/>
      <protection locked="0"/>
    </xf>
    <xf numFmtId="165" fontId="6" fillId="2" borderId="3" xfId="1" applyNumberFormat="1" applyFont="1" applyFill="1" applyBorder="1" applyAlignment="1" applyProtection="1">
      <alignment horizontal="center"/>
      <protection locked="0"/>
    </xf>
    <xf numFmtId="165" fontId="4" fillId="0" borderId="31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5" fillId="5" borderId="24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40" fontId="5" fillId="5" borderId="2" xfId="0" applyNumberFormat="1" applyFont="1" applyFill="1" applyBorder="1" applyAlignment="1" applyProtection="1">
      <alignment horizontal="center" vertical="center" wrapText="1"/>
    </xf>
    <xf numFmtId="0" fontId="5" fillId="5" borderId="25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6" fillId="3" borderId="24" xfId="0" applyFont="1" applyFill="1" applyBorder="1" applyProtection="1"/>
    <xf numFmtId="0" fontId="6" fillId="3" borderId="1" xfId="0" applyFont="1" applyFill="1" applyBorder="1" applyProtection="1"/>
    <xf numFmtId="0" fontId="3" fillId="3" borderId="1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/>
    </xf>
    <xf numFmtId="0" fontId="3" fillId="3" borderId="25" xfId="0" applyFont="1" applyFill="1" applyBorder="1" applyAlignment="1" applyProtection="1">
      <alignment horizontal="center"/>
    </xf>
    <xf numFmtId="164" fontId="6" fillId="0" borderId="24" xfId="0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</xf>
    <xf numFmtId="4" fontId="6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44" fontId="4" fillId="2" borderId="1" xfId="1" applyNumberFormat="1" applyFont="1" applyFill="1" applyBorder="1" applyProtection="1"/>
    <xf numFmtId="44" fontId="4" fillId="2" borderId="1" xfId="0" applyNumberFormat="1" applyFont="1" applyFill="1" applyBorder="1" applyProtection="1"/>
    <xf numFmtId="165" fontId="4" fillId="2" borderId="1" xfId="0" applyNumberFormat="1" applyFont="1" applyFill="1" applyBorder="1" applyAlignment="1" applyProtection="1">
      <alignment horizontal="center"/>
    </xf>
    <xf numFmtId="165" fontId="4" fillId="2" borderId="25" xfId="0" applyNumberFormat="1" applyFont="1" applyFill="1" applyBorder="1" applyAlignment="1" applyProtection="1">
      <alignment horizontal="center"/>
    </xf>
    <xf numFmtId="164" fontId="4" fillId="4" borderId="24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/>
    <xf numFmtId="44" fontId="3" fillId="4" borderId="1" xfId="0" applyNumberFormat="1" applyFont="1" applyFill="1" applyBorder="1" applyProtection="1"/>
    <xf numFmtId="165" fontId="4" fillId="4" borderId="1" xfId="1" applyNumberFormat="1" applyFont="1" applyFill="1" applyBorder="1" applyAlignment="1" applyProtection="1">
      <alignment horizontal="center"/>
    </xf>
    <xf numFmtId="165" fontId="3" fillId="4" borderId="1" xfId="0" applyNumberFormat="1" applyFont="1" applyFill="1" applyBorder="1" applyAlignment="1" applyProtection="1">
      <alignment horizontal="center"/>
    </xf>
    <xf numFmtId="165" fontId="4" fillId="4" borderId="3" xfId="1" applyNumberFormat="1" applyFont="1" applyFill="1" applyBorder="1" applyAlignment="1" applyProtection="1">
      <alignment horizontal="center"/>
    </xf>
    <xf numFmtId="165" fontId="3" fillId="4" borderId="25" xfId="0" applyNumberFormat="1" applyFont="1" applyFill="1" applyBorder="1" applyAlignment="1" applyProtection="1">
      <alignment horizontal="center"/>
    </xf>
    <xf numFmtId="165" fontId="3" fillId="3" borderId="1" xfId="0" applyNumberFormat="1" applyFont="1" applyFill="1" applyBorder="1" applyAlignment="1" applyProtection="1">
      <alignment horizontal="center"/>
    </xf>
    <xf numFmtId="165" fontId="3" fillId="3" borderId="25" xfId="0" applyNumberFormat="1" applyFont="1" applyFill="1" applyBorder="1" applyAlignment="1" applyProtection="1">
      <alignment horizontal="center"/>
    </xf>
    <xf numFmtId="44" fontId="6" fillId="2" borderId="1" xfId="1" applyFont="1" applyFill="1" applyBorder="1" applyProtection="1"/>
    <xf numFmtId="0" fontId="4" fillId="0" borderId="1" xfId="0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8" fillId="0" borderId="0" xfId="0" applyFont="1" applyProtection="1"/>
    <xf numFmtId="0" fontId="4" fillId="2" borderId="1" xfId="0" applyFont="1" applyFill="1" applyBorder="1" applyAlignment="1" applyProtection="1">
      <alignment horizontal="left"/>
    </xf>
    <xf numFmtId="4" fontId="10" fillId="2" borderId="1" xfId="0" applyNumberFormat="1" applyFont="1" applyFill="1" applyBorder="1" applyAlignment="1" applyProtection="1">
      <alignment horizontal="center"/>
    </xf>
    <xf numFmtId="0" fontId="13" fillId="0" borderId="0" xfId="0" applyFont="1" applyProtection="1"/>
    <xf numFmtId="0" fontId="4" fillId="2" borderId="2" xfId="0" applyFont="1" applyFill="1" applyBorder="1" applyAlignment="1" applyProtection="1">
      <alignment horizontal="left"/>
    </xf>
    <xf numFmtId="4" fontId="6" fillId="2" borderId="2" xfId="0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44" fontId="6" fillId="2" borderId="2" xfId="1" applyFont="1" applyFill="1" applyBorder="1" applyProtection="1"/>
    <xf numFmtId="44" fontId="4" fillId="2" borderId="2" xfId="0" applyNumberFormat="1" applyFont="1" applyFill="1" applyBorder="1" applyProtection="1"/>
    <xf numFmtId="164" fontId="4" fillId="3" borderId="24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/>
    </xf>
    <xf numFmtId="44" fontId="4" fillId="3" borderId="1" xfId="0" applyNumberFormat="1" applyFont="1" applyFill="1" applyBorder="1" applyProtection="1"/>
    <xf numFmtId="165" fontId="4" fillId="3" borderId="1" xfId="1" applyNumberFormat="1" applyFont="1" applyFill="1" applyBorder="1" applyAlignment="1" applyProtection="1">
      <alignment horizontal="center"/>
    </xf>
    <xf numFmtId="165" fontId="4" fillId="3" borderId="1" xfId="0" applyNumberFormat="1" applyFont="1" applyFill="1" applyBorder="1" applyAlignment="1" applyProtection="1">
      <alignment horizontal="center"/>
    </xf>
    <xf numFmtId="165" fontId="4" fillId="3" borderId="25" xfId="0" applyNumberFormat="1" applyFont="1" applyFill="1" applyBorder="1" applyAlignment="1" applyProtection="1">
      <alignment horizontal="center"/>
    </xf>
    <xf numFmtId="164" fontId="4" fillId="0" borderId="24" xfId="0" applyNumberFormat="1" applyFont="1" applyFill="1" applyBorder="1" applyAlignment="1" applyProtection="1">
      <alignment horizontal="center"/>
    </xf>
    <xf numFmtId="44" fontId="4" fillId="0" borderId="1" xfId="1" applyFont="1" applyFill="1" applyBorder="1" applyProtection="1"/>
    <xf numFmtId="44" fontId="4" fillId="0" borderId="1" xfId="0" applyNumberFormat="1" applyFont="1" applyFill="1" applyBorder="1" applyProtection="1"/>
    <xf numFmtId="0" fontId="4" fillId="0" borderId="0" xfId="0" applyFont="1" applyFill="1" applyProtection="1"/>
    <xf numFmtId="4" fontId="6" fillId="0" borderId="1" xfId="0" applyNumberFormat="1" applyFont="1" applyBorder="1" applyAlignment="1" applyProtection="1">
      <alignment horizontal="left"/>
    </xf>
    <xf numFmtId="164" fontId="9" fillId="0" borderId="24" xfId="0" applyNumberFormat="1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left"/>
    </xf>
    <xf numFmtId="4" fontId="9" fillId="0" borderId="1" xfId="0" applyNumberFormat="1" applyFont="1" applyBorder="1" applyAlignment="1" applyProtection="1">
      <alignment horizontal="left"/>
    </xf>
    <xf numFmtId="4" fontId="9" fillId="2" borderId="1" xfId="0" applyNumberFormat="1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164" fontId="14" fillId="2" borderId="3" xfId="0" applyNumberFormat="1" applyFont="1" applyFill="1" applyBorder="1" applyAlignment="1" applyProtection="1">
      <alignment horizontal="left"/>
    </xf>
    <xf numFmtId="164" fontId="7" fillId="4" borderId="24" xfId="0" applyNumberFormat="1" applyFont="1" applyFill="1" applyBorder="1" applyAlignment="1" applyProtection="1">
      <alignment horizontal="center"/>
    </xf>
    <xf numFmtId="164" fontId="7" fillId="4" borderId="1" xfId="0" applyNumberFormat="1" applyFont="1" applyFill="1" applyBorder="1" applyAlignment="1" applyProtection="1"/>
    <xf numFmtId="164" fontId="3" fillId="4" borderId="1" xfId="0" applyNumberFormat="1" applyFont="1" applyFill="1" applyBorder="1" applyAlignment="1" applyProtection="1"/>
    <xf numFmtId="44" fontId="4" fillId="4" borderId="1" xfId="0" applyNumberFormat="1" applyFont="1" applyFill="1" applyBorder="1" applyProtection="1"/>
    <xf numFmtId="164" fontId="7" fillId="3" borderId="24" xfId="0" applyNumberFormat="1" applyFont="1" applyFill="1" applyBorder="1" applyAlignment="1" applyProtection="1">
      <alignment horizontal="center"/>
    </xf>
    <xf numFmtId="164" fontId="5" fillId="3" borderId="1" xfId="0" applyNumberFormat="1" applyFont="1" applyFill="1" applyBorder="1" applyAlignment="1" applyProtection="1">
      <alignment horizontal="center" wrapText="1"/>
    </xf>
    <xf numFmtId="164" fontId="3" fillId="3" borderId="1" xfId="0" applyNumberFormat="1" applyFont="1" applyFill="1" applyBorder="1" applyAlignment="1" applyProtection="1"/>
    <xf numFmtId="165" fontId="4" fillId="3" borderId="3" xfId="1" applyNumberFormat="1" applyFont="1" applyFill="1" applyBorder="1" applyAlignment="1" applyProtection="1">
      <alignment horizontal="center"/>
    </xf>
    <xf numFmtId="164" fontId="15" fillId="0" borderId="24" xfId="0" applyNumberFormat="1" applyFont="1" applyFill="1" applyBorder="1" applyAlignment="1" applyProtection="1">
      <alignment horizontal="center"/>
    </xf>
    <xf numFmtId="164" fontId="9" fillId="0" borderId="1" xfId="0" applyNumberFormat="1" applyFont="1" applyFill="1" applyBorder="1" applyAlignment="1" applyProtection="1">
      <alignment horizontal="center"/>
    </xf>
    <xf numFmtId="4" fontId="9" fillId="0" borderId="1" xfId="2" applyNumberFormat="1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40" fontId="6" fillId="0" borderId="5" xfId="2" applyNumberFormat="1" applyFont="1" applyBorder="1" applyProtection="1"/>
    <xf numFmtId="0" fontId="16" fillId="0" borderId="12" xfId="0" applyFont="1" applyBorder="1" applyAlignment="1" applyProtection="1">
      <alignment horizontal="left" vertical="top" wrapText="1"/>
    </xf>
    <xf numFmtId="164" fontId="3" fillId="4" borderId="1" xfId="0" applyNumberFormat="1" applyFont="1" applyFill="1" applyBorder="1" applyAlignment="1" applyProtection="1">
      <alignment wrapText="1"/>
    </xf>
    <xf numFmtId="165" fontId="7" fillId="4" borderId="1" xfId="1" applyNumberFormat="1" applyFont="1" applyFill="1" applyBorder="1" applyAlignment="1" applyProtection="1">
      <alignment horizontal="center"/>
    </xf>
    <xf numFmtId="165" fontId="7" fillId="4" borderId="3" xfId="1" applyNumberFormat="1" applyFont="1" applyFill="1" applyBorder="1" applyAlignment="1" applyProtection="1">
      <alignment horizontal="center"/>
    </xf>
    <xf numFmtId="164" fontId="4" fillId="2" borderId="24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9" fontId="6" fillId="2" borderId="1" xfId="1" applyNumberFormat="1" applyFont="1" applyFill="1" applyBorder="1" applyAlignment="1" applyProtection="1">
      <alignment horizontal="center"/>
    </xf>
    <xf numFmtId="44" fontId="5" fillId="2" borderId="4" xfId="0" applyNumberFormat="1" applyFont="1" applyFill="1" applyBorder="1" applyProtection="1"/>
    <xf numFmtId="165" fontId="5" fillId="2" borderId="4" xfId="0" applyNumberFormat="1" applyFont="1" applyFill="1" applyBorder="1" applyAlignment="1" applyProtection="1">
      <alignment horizontal="center"/>
    </xf>
    <xf numFmtId="165" fontId="5" fillId="2" borderId="26" xfId="0" applyNumberFormat="1" applyFont="1" applyFill="1" applyBorder="1" applyAlignment="1" applyProtection="1">
      <alignment horizontal="center"/>
    </xf>
    <xf numFmtId="0" fontId="5" fillId="4" borderId="23" xfId="0" applyFont="1" applyFill="1" applyBorder="1" applyAlignment="1" applyProtection="1"/>
    <xf numFmtId="0" fontId="5" fillId="4" borderId="1" xfId="0" applyFont="1" applyFill="1" applyBorder="1" applyAlignment="1" applyProtection="1"/>
    <xf numFmtId="44" fontId="5" fillId="4" borderId="1" xfId="0" applyNumberFormat="1" applyFont="1" applyFill="1" applyBorder="1" applyProtection="1"/>
    <xf numFmtId="165" fontId="5" fillId="4" borderId="1" xfId="0" applyNumberFormat="1" applyFont="1" applyFill="1" applyBorder="1" applyAlignment="1" applyProtection="1">
      <alignment horizontal="center"/>
    </xf>
    <xf numFmtId="165" fontId="5" fillId="4" borderId="3" xfId="0" applyNumberFormat="1" applyFont="1" applyFill="1" applyBorder="1" applyAlignment="1" applyProtection="1">
      <alignment horizontal="center"/>
    </xf>
    <xf numFmtId="165" fontId="5" fillId="4" borderId="25" xfId="0" applyNumberFormat="1" applyFont="1" applyFill="1" applyBorder="1" applyAlignment="1" applyProtection="1">
      <alignment horizontal="center"/>
    </xf>
    <xf numFmtId="164" fontId="9" fillId="0" borderId="27" xfId="0" applyNumberFormat="1" applyFont="1" applyFill="1" applyBorder="1" applyAlignment="1" applyProtection="1">
      <alignment horizontal="center"/>
    </xf>
    <xf numFmtId="0" fontId="16" fillId="0" borderId="28" xfId="0" applyFont="1" applyBorder="1" applyAlignment="1" applyProtection="1">
      <alignment horizontal="left" wrapText="1"/>
    </xf>
    <xf numFmtId="4" fontId="9" fillId="0" borderId="31" xfId="2" applyNumberFormat="1" applyFont="1" applyBorder="1" applyAlignment="1" applyProtection="1">
      <alignment horizontal="center"/>
    </xf>
    <xf numFmtId="0" fontId="9" fillId="0" borderId="31" xfId="0" applyFont="1" applyBorder="1" applyAlignment="1" applyProtection="1">
      <alignment horizontal="center"/>
    </xf>
    <xf numFmtId="40" fontId="6" fillId="0" borderId="32" xfId="2" applyNumberFormat="1" applyFont="1" applyBorder="1" applyProtection="1"/>
    <xf numFmtId="44" fontId="4" fillId="0" borderId="31" xfId="0" applyNumberFormat="1" applyFont="1" applyFill="1" applyBorder="1" applyProtection="1"/>
    <xf numFmtId="165" fontId="4" fillId="2" borderId="31" xfId="0" applyNumberFormat="1" applyFont="1" applyFill="1" applyBorder="1" applyAlignment="1" applyProtection="1">
      <alignment horizontal="center"/>
    </xf>
    <xf numFmtId="165" fontId="4" fillId="0" borderId="33" xfId="1" applyNumberFormat="1" applyFont="1" applyFill="1" applyBorder="1" applyAlignment="1" applyProtection="1">
      <alignment horizontal="center"/>
    </xf>
    <xf numFmtId="165" fontId="4" fillId="2" borderId="34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Protection="1"/>
    <xf numFmtId="165" fontId="7" fillId="2" borderId="1" xfId="1" applyNumberFormat="1" applyFont="1" applyFill="1" applyBorder="1" applyAlignment="1" applyProtection="1">
      <alignment horizontal="center"/>
      <protection locked="0"/>
    </xf>
    <xf numFmtId="0" fontId="9" fillId="0" borderId="6" xfId="2" applyFont="1" applyBorder="1" applyAlignment="1" applyProtection="1">
      <alignment horizontal="left"/>
    </xf>
    <xf numFmtId="0" fontId="9" fillId="0" borderId="4" xfId="2" applyFont="1" applyBorder="1" applyAlignment="1" applyProtection="1">
      <alignment horizontal="left"/>
    </xf>
    <xf numFmtId="4" fontId="6" fillId="0" borderId="6" xfId="0" applyNumberFormat="1" applyFont="1" applyBorder="1" applyAlignment="1" applyProtection="1">
      <alignment horizontal="left"/>
    </xf>
    <xf numFmtId="4" fontId="6" fillId="0" borderId="4" xfId="0" applyNumberFormat="1" applyFont="1" applyBorder="1" applyAlignment="1" applyProtection="1">
      <alignment horizontal="left"/>
    </xf>
    <xf numFmtId="164" fontId="11" fillId="3" borderId="6" xfId="0" applyNumberFormat="1" applyFont="1" applyFill="1" applyBorder="1" applyAlignment="1" applyProtection="1">
      <alignment horizontal="left"/>
    </xf>
    <xf numFmtId="164" fontId="11" fillId="3" borderId="3" xfId="0" applyNumberFormat="1" applyFont="1" applyFill="1" applyBorder="1" applyAlignment="1" applyProtection="1">
      <alignment horizontal="left"/>
    </xf>
    <xf numFmtId="0" fontId="4" fillId="0" borderId="17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left"/>
    </xf>
    <xf numFmtId="0" fontId="11" fillId="3" borderId="3" xfId="0" applyFont="1" applyFill="1" applyBorder="1" applyAlignment="1" applyProtection="1">
      <alignment horizontal="left"/>
    </xf>
    <xf numFmtId="0" fontId="11" fillId="3" borderId="4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18" fillId="0" borderId="23" xfId="0" applyFont="1" applyFill="1" applyBorder="1" applyAlignment="1" applyProtection="1">
      <alignment horizontal="center"/>
    </xf>
    <xf numFmtId="0" fontId="18" fillId="0" borderId="3" xfId="0" applyFont="1" applyFill="1" applyBorder="1" applyAlignment="1" applyProtection="1">
      <alignment horizontal="center"/>
    </xf>
    <xf numFmtId="0" fontId="18" fillId="0" borderId="4" xfId="0" applyFont="1" applyFill="1" applyBorder="1" applyAlignment="1" applyProtection="1">
      <alignment horizontal="center"/>
    </xf>
    <xf numFmtId="38" fontId="5" fillId="0" borderId="0" xfId="2" applyNumberFormat="1" applyFont="1" applyAlignment="1" applyProtection="1">
      <alignment horizontal="left"/>
    </xf>
    <xf numFmtId="0" fontId="6" fillId="2" borderId="6" xfId="0" applyFont="1" applyFill="1" applyBorder="1" applyAlignment="1" applyProtection="1">
      <alignment horizontal="left" wrapText="1"/>
    </xf>
    <xf numFmtId="0" fontId="6" fillId="2" borderId="4" xfId="0" applyFont="1" applyFill="1" applyBorder="1" applyAlignment="1" applyProtection="1">
      <alignment horizontal="left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11" fillId="4" borderId="6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wrapText="1"/>
    </xf>
    <xf numFmtId="0" fontId="6" fillId="0" borderId="6" xfId="0" applyFont="1" applyFill="1" applyBorder="1" applyAlignment="1" applyProtection="1">
      <alignment horizontal="left" wrapText="1"/>
    </xf>
    <xf numFmtId="0" fontId="6" fillId="0" borderId="4" xfId="0" applyFont="1" applyFill="1" applyBorder="1" applyAlignment="1" applyProtection="1">
      <alignment horizontal="left" wrapText="1"/>
    </xf>
    <xf numFmtId="0" fontId="9" fillId="0" borderId="29" xfId="2" applyFont="1" applyBorder="1" applyAlignment="1" applyProtection="1">
      <alignment horizontal="left"/>
    </xf>
    <xf numFmtId="0" fontId="9" fillId="0" borderId="30" xfId="2" applyFont="1" applyBorder="1" applyAlignment="1" applyProtection="1">
      <alignment horizontal="left"/>
    </xf>
    <xf numFmtId="0" fontId="17" fillId="0" borderId="13" xfId="2" applyFont="1" applyBorder="1" applyAlignment="1" applyProtection="1">
      <alignment horizontal="left"/>
    </xf>
    <xf numFmtId="0" fontId="17" fillId="0" borderId="4" xfId="2" applyFont="1" applyBorder="1" applyAlignment="1" applyProtection="1">
      <alignment horizontal="left"/>
    </xf>
    <xf numFmtId="0" fontId="12" fillId="4" borderId="6" xfId="0" applyFont="1" applyFill="1" applyBorder="1" applyAlignment="1" applyProtection="1">
      <alignment horizontal="left"/>
    </xf>
    <xf numFmtId="0" fontId="12" fillId="4" borderId="3" xfId="0" applyFont="1" applyFill="1" applyBorder="1" applyAlignment="1" applyProtection="1">
      <alignment horizontal="left"/>
    </xf>
    <xf numFmtId="164" fontId="11" fillId="4" borderId="6" xfId="0" applyNumberFormat="1" applyFont="1" applyFill="1" applyBorder="1" applyAlignment="1" applyProtection="1">
      <alignment horizontal="left"/>
    </xf>
    <xf numFmtId="164" fontId="11" fillId="4" borderId="3" xfId="0" applyNumberFormat="1" applyFont="1" applyFill="1" applyBorder="1" applyAlignment="1" applyProtection="1">
      <alignment horizontal="left"/>
    </xf>
    <xf numFmtId="164" fontId="3" fillId="4" borderId="6" xfId="0" applyNumberFormat="1" applyFont="1" applyFill="1" applyBorder="1" applyAlignment="1" applyProtection="1">
      <alignment horizontal="left" wrapText="1"/>
    </xf>
    <xf numFmtId="164" fontId="3" fillId="4" borderId="3" xfId="0" applyNumberFormat="1" applyFont="1" applyFill="1" applyBorder="1" applyAlignment="1" applyProtection="1">
      <alignment horizontal="left" wrapText="1"/>
    </xf>
    <xf numFmtId="164" fontId="3" fillId="4" borderId="4" xfId="0" applyNumberFormat="1" applyFont="1" applyFill="1" applyBorder="1" applyAlignment="1" applyProtection="1">
      <alignment horizontal="left" wrapText="1"/>
    </xf>
    <xf numFmtId="0" fontId="11" fillId="2" borderId="6" xfId="0" applyFont="1" applyFill="1" applyBorder="1" applyAlignment="1" applyProtection="1">
      <alignment horizontal="left"/>
    </xf>
    <xf numFmtId="0" fontId="11" fillId="2" borderId="3" xfId="0" applyFont="1" applyFill="1" applyBorder="1" applyAlignment="1" applyProtection="1">
      <alignment horizontal="left"/>
    </xf>
  </cellXfs>
  <cellStyles count="3">
    <cellStyle name="Currency" xfId="1" builtinId="4"/>
    <cellStyle name="Normal" xfId="0" builtinId="0"/>
    <cellStyle name="Normal_ConstructionCostMagellanDrWLImp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E2DB-E089-4B75-B49E-FA0DD8280C5B}">
  <sheetPr>
    <pageSetUpPr fitToPage="1"/>
  </sheetPr>
  <dimension ref="A1:M69"/>
  <sheetViews>
    <sheetView showZeros="0" tabSelected="1" view="pageBreakPreview" zoomScale="40" zoomScaleNormal="100" zoomScaleSheetLayoutView="40" workbookViewId="0">
      <pane ySplit="5" topLeftCell="A6" activePane="bottomLeft" state="frozen"/>
      <selection pane="bottomLeft" activeCell="K18" sqref="K18:K19"/>
    </sheetView>
  </sheetViews>
  <sheetFormatPr defaultColWidth="9.140625" defaultRowHeight="30" customHeight="1" x14ac:dyDescent="0.25"/>
  <cols>
    <col min="1" max="1" width="12.7109375" style="9" customWidth="1"/>
    <col min="2" max="2" width="13.5703125" style="9" customWidth="1"/>
    <col min="3" max="3" width="9.140625" style="9"/>
    <col min="4" max="4" width="124.7109375" style="9" customWidth="1"/>
    <col min="5" max="5" width="15.7109375" style="111" customWidth="1"/>
    <col min="6" max="6" width="15.7109375" style="9" customWidth="1"/>
    <col min="7" max="8" width="15.7109375" style="9" hidden="1" customWidth="1"/>
    <col min="9" max="12" width="14.7109375" style="111" customWidth="1"/>
    <col min="13" max="13" width="11.42578125" style="9" bestFit="1" customWidth="1"/>
    <col min="14" max="16384" width="9.140625" style="9"/>
  </cols>
  <sheetData>
    <row r="1" spans="1:13" ht="30" customHeight="1" x14ac:dyDescent="0.25">
      <c r="A1" s="142" t="s">
        <v>111</v>
      </c>
      <c r="B1" s="143"/>
      <c r="C1" s="143"/>
      <c r="D1" s="143"/>
      <c r="E1" s="143"/>
      <c r="F1" s="144"/>
      <c r="G1" s="151" t="s">
        <v>37</v>
      </c>
      <c r="H1" s="152"/>
      <c r="I1" s="120"/>
      <c r="J1" s="121"/>
      <c r="K1" s="121"/>
      <c r="L1" s="122"/>
    </row>
    <row r="2" spans="1:13" ht="22.5" customHeight="1" x14ac:dyDescent="0.25">
      <c r="A2" s="145"/>
      <c r="B2" s="146"/>
      <c r="C2" s="146"/>
      <c r="D2" s="146"/>
      <c r="E2" s="146"/>
      <c r="F2" s="147"/>
      <c r="G2" s="153"/>
      <c r="H2" s="154"/>
      <c r="I2" s="123"/>
      <c r="J2" s="124"/>
      <c r="K2" s="124"/>
      <c r="L2" s="125"/>
    </row>
    <row r="3" spans="1:13" ht="5.25" hidden="1" customHeight="1" x14ac:dyDescent="0.25">
      <c r="A3" s="148"/>
      <c r="B3" s="149"/>
      <c r="C3" s="149"/>
      <c r="D3" s="149"/>
      <c r="E3" s="149"/>
      <c r="F3" s="150"/>
      <c r="G3" s="153"/>
      <c r="H3" s="154"/>
      <c r="I3" s="126"/>
      <c r="J3" s="127"/>
      <c r="K3" s="127"/>
      <c r="L3" s="128"/>
    </row>
    <row r="4" spans="1:13" ht="30" customHeight="1" x14ac:dyDescent="0.25">
      <c r="A4" s="136" t="s">
        <v>60</v>
      </c>
      <c r="B4" s="137"/>
      <c r="C4" s="137"/>
      <c r="D4" s="137"/>
      <c r="E4" s="137"/>
      <c r="F4" s="138"/>
      <c r="G4" s="10"/>
      <c r="H4" s="11"/>
      <c r="I4" s="12"/>
      <c r="J4" s="13"/>
      <c r="K4" s="13"/>
      <c r="L4" s="14"/>
    </row>
    <row r="5" spans="1:13" s="19" customFormat="1" ht="90" customHeight="1" x14ac:dyDescent="0.25">
      <c r="A5" s="15" t="s">
        <v>55</v>
      </c>
      <c r="B5" s="16" t="s">
        <v>39</v>
      </c>
      <c r="C5" s="129" t="s">
        <v>11</v>
      </c>
      <c r="D5" s="130"/>
      <c r="E5" s="17" t="s">
        <v>56</v>
      </c>
      <c r="F5" s="16" t="s">
        <v>0</v>
      </c>
      <c r="G5" s="16" t="s">
        <v>1</v>
      </c>
      <c r="H5" s="16" t="s">
        <v>49</v>
      </c>
      <c r="I5" s="16" t="s">
        <v>57</v>
      </c>
      <c r="J5" s="16" t="s">
        <v>50</v>
      </c>
      <c r="K5" s="16" t="s">
        <v>58</v>
      </c>
      <c r="L5" s="18" t="s">
        <v>51</v>
      </c>
    </row>
    <row r="6" spans="1:13" ht="30" customHeight="1" x14ac:dyDescent="0.3">
      <c r="A6" s="20"/>
      <c r="B6" s="21"/>
      <c r="C6" s="131" t="s">
        <v>20</v>
      </c>
      <c r="D6" s="132"/>
      <c r="E6" s="132"/>
      <c r="F6" s="133"/>
      <c r="G6" s="22"/>
      <c r="H6" s="22"/>
      <c r="I6" s="23"/>
      <c r="J6" s="23"/>
      <c r="K6" s="23"/>
      <c r="L6" s="24"/>
    </row>
    <row r="7" spans="1:13" ht="30" customHeight="1" x14ac:dyDescent="0.25">
      <c r="A7" s="25">
        <v>1</v>
      </c>
      <c r="B7" s="26" t="s">
        <v>27</v>
      </c>
      <c r="C7" s="134" t="s">
        <v>3</v>
      </c>
      <c r="D7" s="135"/>
      <c r="E7" s="27">
        <v>1</v>
      </c>
      <c r="F7" s="28" t="s">
        <v>4</v>
      </c>
      <c r="G7" s="29">
        <f>(H20+H40)*0.1</f>
        <v>148009.75374999997</v>
      </c>
      <c r="H7" s="30">
        <f>G7</f>
        <v>148009.75374999997</v>
      </c>
      <c r="I7" s="1"/>
      <c r="J7" s="31">
        <f>E7*I7</f>
        <v>0</v>
      </c>
      <c r="K7" s="1"/>
      <c r="L7" s="32">
        <f>E7*K7</f>
        <v>0</v>
      </c>
    </row>
    <row r="8" spans="1:13" ht="30" customHeight="1" x14ac:dyDescent="0.25">
      <c r="A8" s="25">
        <f>A7+1</f>
        <v>2</v>
      </c>
      <c r="B8" s="26" t="s">
        <v>26</v>
      </c>
      <c r="C8" s="134" t="s">
        <v>21</v>
      </c>
      <c r="D8" s="135"/>
      <c r="E8" s="27">
        <v>1</v>
      </c>
      <c r="F8" s="28" t="s">
        <v>4</v>
      </c>
      <c r="G8" s="29">
        <f>(H20+H40)*0.05</f>
        <v>74004.876874999987</v>
      </c>
      <c r="H8" s="30">
        <f>G8</f>
        <v>74004.876874999987</v>
      </c>
      <c r="I8" s="1"/>
      <c r="J8" s="31">
        <f>E8*I8</f>
        <v>0</v>
      </c>
      <c r="K8" s="1"/>
      <c r="L8" s="32">
        <f>E8*K8</f>
        <v>0</v>
      </c>
    </row>
    <row r="9" spans="1:13" ht="30" customHeight="1" x14ac:dyDescent="0.3">
      <c r="A9" s="33"/>
      <c r="B9" s="34"/>
      <c r="C9" s="155" t="s">
        <v>19</v>
      </c>
      <c r="D9" s="156"/>
      <c r="E9" s="156"/>
      <c r="F9" s="156"/>
      <c r="G9" s="35"/>
      <c r="H9" s="36">
        <f>SUM(H7:H8)</f>
        <v>222014.63062499996</v>
      </c>
      <c r="I9" s="37"/>
      <c r="J9" s="38"/>
      <c r="K9" s="39"/>
      <c r="L9" s="40"/>
    </row>
    <row r="10" spans="1:13" ht="30" customHeight="1" x14ac:dyDescent="0.3">
      <c r="A10" s="20"/>
      <c r="B10" s="21"/>
      <c r="C10" s="131" t="s">
        <v>2</v>
      </c>
      <c r="D10" s="132"/>
      <c r="E10" s="132"/>
      <c r="F10" s="132"/>
      <c r="G10" s="22"/>
      <c r="H10" s="22"/>
      <c r="I10" s="41"/>
      <c r="J10" s="41"/>
      <c r="K10" s="41"/>
      <c r="L10" s="42"/>
    </row>
    <row r="11" spans="1:13" ht="30" customHeight="1" x14ac:dyDescent="0.25">
      <c r="A11" s="25">
        <f>A8+1</f>
        <v>3</v>
      </c>
      <c r="B11" s="26" t="s">
        <v>25</v>
      </c>
      <c r="C11" s="157" t="s">
        <v>6</v>
      </c>
      <c r="D11" s="158"/>
      <c r="E11" s="27">
        <v>41</v>
      </c>
      <c r="F11" s="28" t="s">
        <v>7</v>
      </c>
      <c r="G11" s="43">
        <v>104.6</v>
      </c>
      <c r="H11" s="30">
        <f>E11*G11</f>
        <v>4288.5999999999995</v>
      </c>
      <c r="I11" s="2"/>
      <c r="J11" s="31">
        <f>E11*I11</f>
        <v>0</v>
      </c>
      <c r="K11" s="2"/>
      <c r="L11" s="32">
        <f>E11*K11</f>
        <v>0</v>
      </c>
    </row>
    <row r="12" spans="1:13" ht="30" customHeight="1" x14ac:dyDescent="0.25">
      <c r="A12" s="25">
        <f>A11+1</f>
        <v>4</v>
      </c>
      <c r="B12" s="44" t="s">
        <v>34</v>
      </c>
      <c r="C12" s="159" t="s">
        <v>35</v>
      </c>
      <c r="D12" s="160"/>
      <c r="E12" s="45">
        <v>50466</v>
      </c>
      <c r="F12" s="46" t="s">
        <v>8</v>
      </c>
      <c r="G12" s="43">
        <v>5.95</v>
      </c>
      <c r="H12" s="30">
        <f t="shared" ref="H12:H19" si="0">E12*G12</f>
        <v>300272.7</v>
      </c>
      <c r="I12" s="2"/>
      <c r="J12" s="31">
        <f t="shared" ref="J12:J19" si="1">E12*I12</f>
        <v>0</v>
      </c>
      <c r="K12" s="2"/>
      <c r="L12" s="32">
        <f t="shared" ref="L12:L19" si="2">E12*K12</f>
        <v>0</v>
      </c>
      <c r="M12" s="47" t="s">
        <v>112</v>
      </c>
    </row>
    <row r="13" spans="1:13" ht="30" customHeight="1" x14ac:dyDescent="0.3">
      <c r="A13" s="25">
        <f>A12+1</f>
        <v>5</v>
      </c>
      <c r="B13" s="48" t="s">
        <v>24</v>
      </c>
      <c r="C13" s="140" t="s">
        <v>23</v>
      </c>
      <c r="D13" s="141"/>
      <c r="E13" s="49">
        <v>50903</v>
      </c>
      <c r="F13" s="46" t="s">
        <v>8</v>
      </c>
      <c r="G13" s="43">
        <v>2.63</v>
      </c>
      <c r="H13" s="30">
        <f t="shared" si="0"/>
        <v>133874.88999999998</v>
      </c>
      <c r="I13" s="2"/>
      <c r="J13" s="31">
        <f t="shared" si="1"/>
        <v>0</v>
      </c>
      <c r="K13" s="2"/>
      <c r="L13" s="32">
        <f t="shared" si="2"/>
        <v>0</v>
      </c>
      <c r="M13" s="50" t="s">
        <v>110</v>
      </c>
    </row>
    <row r="14" spans="1:13" ht="30" customHeight="1" x14ac:dyDescent="0.25">
      <c r="A14" s="25">
        <f>A13+1</f>
        <v>6</v>
      </c>
      <c r="B14" s="51" t="s">
        <v>31</v>
      </c>
      <c r="C14" s="140" t="s">
        <v>32</v>
      </c>
      <c r="D14" s="141"/>
      <c r="E14" s="52">
        <v>5599</v>
      </c>
      <c r="F14" s="53" t="s">
        <v>9</v>
      </c>
      <c r="G14" s="54">
        <v>83</v>
      </c>
      <c r="H14" s="55">
        <f t="shared" si="0"/>
        <v>464717</v>
      </c>
      <c r="I14" s="3"/>
      <c r="J14" s="31">
        <f t="shared" si="1"/>
        <v>0</v>
      </c>
      <c r="K14" s="3"/>
      <c r="L14" s="32">
        <f t="shared" si="2"/>
        <v>0</v>
      </c>
      <c r="M14" s="47" t="s">
        <v>112</v>
      </c>
    </row>
    <row r="15" spans="1:13" ht="30" customHeight="1" x14ac:dyDescent="0.25">
      <c r="A15" s="25">
        <f>A14+1</f>
        <v>7</v>
      </c>
      <c r="B15" s="51" t="s">
        <v>31</v>
      </c>
      <c r="C15" s="140" t="s">
        <v>33</v>
      </c>
      <c r="D15" s="141"/>
      <c r="E15" s="52">
        <v>2800</v>
      </c>
      <c r="F15" s="53" t="s">
        <v>9</v>
      </c>
      <c r="G15" s="54">
        <v>89.15</v>
      </c>
      <c r="H15" s="55">
        <f t="shared" si="0"/>
        <v>249620.00000000003</v>
      </c>
      <c r="I15" s="3"/>
      <c r="J15" s="31">
        <f t="shared" si="1"/>
        <v>0</v>
      </c>
      <c r="K15" s="3"/>
      <c r="L15" s="32">
        <f t="shared" si="2"/>
        <v>0</v>
      </c>
      <c r="M15" s="47" t="s">
        <v>112</v>
      </c>
    </row>
    <row r="16" spans="1:13" ht="30" customHeight="1" x14ac:dyDescent="0.25">
      <c r="A16" s="25">
        <f t="shared" ref="A16:A19" si="3">A15+1</f>
        <v>8</v>
      </c>
      <c r="B16" s="26" t="s">
        <v>28</v>
      </c>
      <c r="C16" s="159" t="s">
        <v>18</v>
      </c>
      <c r="D16" s="160"/>
      <c r="E16" s="27">
        <v>40</v>
      </c>
      <c r="F16" s="46" t="s">
        <v>5</v>
      </c>
      <c r="G16" s="43">
        <v>125</v>
      </c>
      <c r="H16" s="30">
        <f t="shared" si="0"/>
        <v>5000</v>
      </c>
      <c r="I16" s="2"/>
      <c r="J16" s="31">
        <f t="shared" si="1"/>
        <v>0</v>
      </c>
      <c r="K16" s="2"/>
      <c r="L16" s="32">
        <f t="shared" si="2"/>
        <v>0</v>
      </c>
    </row>
    <row r="17" spans="1:12" ht="30" customHeight="1" x14ac:dyDescent="0.25">
      <c r="A17" s="25">
        <f t="shared" si="3"/>
        <v>9</v>
      </c>
      <c r="B17" s="26" t="s">
        <v>29</v>
      </c>
      <c r="C17" s="159" t="s">
        <v>17</v>
      </c>
      <c r="D17" s="160"/>
      <c r="E17" s="27">
        <v>342</v>
      </c>
      <c r="F17" s="46" t="s">
        <v>8</v>
      </c>
      <c r="G17" s="43">
        <v>24.42</v>
      </c>
      <c r="H17" s="30">
        <f t="shared" si="0"/>
        <v>8351.6400000000012</v>
      </c>
      <c r="I17" s="2"/>
      <c r="J17" s="31">
        <f t="shared" si="1"/>
        <v>0</v>
      </c>
      <c r="K17" s="2"/>
      <c r="L17" s="32">
        <f t="shared" si="2"/>
        <v>0</v>
      </c>
    </row>
    <row r="18" spans="1:12" ht="30" customHeight="1" x14ac:dyDescent="0.25">
      <c r="A18" s="25">
        <f t="shared" si="3"/>
        <v>10</v>
      </c>
      <c r="B18" s="26" t="s">
        <v>30</v>
      </c>
      <c r="C18" s="159" t="s">
        <v>13</v>
      </c>
      <c r="D18" s="160"/>
      <c r="E18" s="27">
        <v>149</v>
      </c>
      <c r="F18" s="46" t="s">
        <v>8</v>
      </c>
      <c r="G18" s="43">
        <v>31.61</v>
      </c>
      <c r="H18" s="30"/>
      <c r="I18" s="4"/>
      <c r="J18" s="31">
        <f t="shared" si="1"/>
        <v>0</v>
      </c>
      <c r="K18" s="4"/>
      <c r="L18" s="32">
        <f t="shared" si="2"/>
        <v>0</v>
      </c>
    </row>
    <row r="19" spans="1:12" ht="30" customHeight="1" x14ac:dyDescent="0.25">
      <c r="A19" s="25">
        <f t="shared" si="3"/>
        <v>11</v>
      </c>
      <c r="B19" s="26" t="s">
        <v>61</v>
      </c>
      <c r="C19" s="116" t="s">
        <v>62</v>
      </c>
      <c r="D19" s="117"/>
      <c r="E19" s="27">
        <v>360</v>
      </c>
      <c r="F19" s="46" t="s">
        <v>8</v>
      </c>
      <c r="G19" s="43">
        <v>49.87</v>
      </c>
      <c r="H19" s="30">
        <f t="shared" si="0"/>
        <v>17953.2</v>
      </c>
      <c r="I19" s="4"/>
      <c r="J19" s="31">
        <f t="shared" si="1"/>
        <v>0</v>
      </c>
      <c r="K19" s="4"/>
      <c r="L19" s="32">
        <f t="shared" si="2"/>
        <v>0</v>
      </c>
    </row>
    <row r="20" spans="1:12" ht="30" customHeight="1" x14ac:dyDescent="0.3">
      <c r="A20" s="33"/>
      <c r="B20" s="34"/>
      <c r="C20" s="155" t="s">
        <v>59</v>
      </c>
      <c r="D20" s="156"/>
      <c r="E20" s="156"/>
      <c r="F20" s="156"/>
      <c r="G20" s="35"/>
      <c r="H20" s="36">
        <f>SUM(H11:H19)*1.25</f>
        <v>1480097.5374999996</v>
      </c>
      <c r="I20" s="37"/>
      <c r="J20" s="38"/>
      <c r="K20" s="39"/>
      <c r="L20" s="40"/>
    </row>
    <row r="21" spans="1:12" ht="30" customHeight="1" x14ac:dyDescent="0.3">
      <c r="A21" s="56"/>
      <c r="B21" s="57"/>
      <c r="C21" s="131" t="s">
        <v>22</v>
      </c>
      <c r="D21" s="132"/>
      <c r="E21" s="132"/>
      <c r="F21" s="132"/>
      <c r="G21" s="22"/>
      <c r="H21" s="58"/>
      <c r="I21" s="59"/>
      <c r="J21" s="60"/>
      <c r="K21" s="59"/>
      <c r="L21" s="61"/>
    </row>
    <row r="22" spans="1:12" s="65" customFormat="1" ht="30" customHeight="1" x14ac:dyDescent="0.25">
      <c r="A22" s="62">
        <f>A19+1</f>
        <v>12</v>
      </c>
      <c r="B22" s="26" t="s">
        <v>66</v>
      </c>
      <c r="C22" s="116" t="s">
        <v>79</v>
      </c>
      <c r="D22" s="117"/>
      <c r="E22" s="27">
        <v>585</v>
      </c>
      <c r="F22" s="46" t="s">
        <v>8</v>
      </c>
      <c r="G22" s="63"/>
      <c r="H22" s="64"/>
      <c r="I22" s="5"/>
      <c r="J22" s="31">
        <f>E22*I22</f>
        <v>0</v>
      </c>
      <c r="K22" s="5"/>
      <c r="L22" s="32">
        <f>E22*K22</f>
        <v>0</v>
      </c>
    </row>
    <row r="23" spans="1:12" s="65" customFormat="1" ht="30" customHeight="1" x14ac:dyDescent="0.25">
      <c r="A23" s="25">
        <f t="shared" ref="A23:A33" si="4">A22+1</f>
        <v>13</v>
      </c>
      <c r="B23" s="26" t="s">
        <v>67</v>
      </c>
      <c r="C23" s="66" t="s">
        <v>14</v>
      </c>
      <c r="D23" s="66"/>
      <c r="E23" s="27">
        <v>38</v>
      </c>
      <c r="F23" s="46" t="s">
        <v>10</v>
      </c>
      <c r="G23" s="63"/>
      <c r="H23" s="64"/>
      <c r="I23" s="5"/>
      <c r="J23" s="31">
        <f t="shared" ref="J23:J39" si="5">E23*I23</f>
        <v>0</v>
      </c>
      <c r="K23" s="5"/>
      <c r="L23" s="32">
        <f t="shared" ref="L23:L39" si="6">E23*K23</f>
        <v>0</v>
      </c>
    </row>
    <row r="24" spans="1:12" s="65" customFormat="1" ht="30" customHeight="1" x14ac:dyDescent="0.25">
      <c r="A24" s="67">
        <f t="shared" si="4"/>
        <v>14</v>
      </c>
      <c r="B24" s="68" t="s">
        <v>68</v>
      </c>
      <c r="C24" s="69" t="s">
        <v>12</v>
      </c>
      <c r="D24" s="69"/>
      <c r="E24" s="70">
        <v>11</v>
      </c>
      <c r="F24" s="71" t="s">
        <v>10</v>
      </c>
      <c r="G24" s="63"/>
      <c r="H24" s="64"/>
      <c r="I24" s="5"/>
      <c r="J24" s="31">
        <f t="shared" si="5"/>
        <v>0</v>
      </c>
      <c r="K24" s="5"/>
      <c r="L24" s="32">
        <f t="shared" si="6"/>
        <v>0</v>
      </c>
    </row>
    <row r="25" spans="1:12" s="65" customFormat="1" ht="30" customHeight="1" x14ac:dyDescent="0.25">
      <c r="A25" s="67">
        <f t="shared" si="4"/>
        <v>15</v>
      </c>
      <c r="B25" s="68" t="s">
        <v>69</v>
      </c>
      <c r="C25" s="69" t="s">
        <v>80</v>
      </c>
      <c r="D25" s="69"/>
      <c r="E25" s="70">
        <v>8</v>
      </c>
      <c r="F25" s="71" t="s">
        <v>7</v>
      </c>
      <c r="G25" s="63"/>
      <c r="H25" s="64"/>
      <c r="I25" s="5"/>
      <c r="J25" s="31">
        <f t="shared" si="5"/>
        <v>0</v>
      </c>
      <c r="K25" s="5"/>
      <c r="L25" s="32">
        <f t="shared" si="6"/>
        <v>0</v>
      </c>
    </row>
    <row r="26" spans="1:12" s="65" customFormat="1" ht="30" customHeight="1" x14ac:dyDescent="0.25">
      <c r="A26" s="67">
        <f t="shared" si="4"/>
        <v>16</v>
      </c>
      <c r="B26" s="68" t="s">
        <v>70</v>
      </c>
      <c r="C26" s="69" t="s">
        <v>81</v>
      </c>
      <c r="D26" s="69"/>
      <c r="E26" s="70">
        <v>144</v>
      </c>
      <c r="F26" s="71" t="s">
        <v>63</v>
      </c>
      <c r="G26" s="63"/>
      <c r="H26" s="64"/>
      <c r="I26" s="5"/>
      <c r="J26" s="31">
        <f t="shared" si="5"/>
        <v>0</v>
      </c>
      <c r="K26" s="5"/>
      <c r="L26" s="32">
        <f t="shared" si="6"/>
        <v>0</v>
      </c>
    </row>
    <row r="27" spans="1:12" s="65" customFormat="1" ht="30" customHeight="1" x14ac:dyDescent="0.25">
      <c r="A27" s="67">
        <f t="shared" si="4"/>
        <v>17</v>
      </c>
      <c r="B27" s="68" t="s">
        <v>71</v>
      </c>
      <c r="C27" s="69" t="s">
        <v>40</v>
      </c>
      <c r="D27" s="69"/>
      <c r="E27" s="70">
        <v>522</v>
      </c>
      <c r="F27" s="71" t="s">
        <v>5</v>
      </c>
      <c r="G27" s="63"/>
      <c r="H27" s="64"/>
      <c r="I27" s="5"/>
      <c r="J27" s="31">
        <f t="shared" si="5"/>
        <v>0</v>
      </c>
      <c r="K27" s="5"/>
      <c r="L27" s="32">
        <f t="shared" si="6"/>
        <v>0</v>
      </c>
    </row>
    <row r="28" spans="1:12" s="65" customFormat="1" ht="30" customHeight="1" x14ac:dyDescent="0.25">
      <c r="A28" s="67">
        <f t="shared" si="4"/>
        <v>18</v>
      </c>
      <c r="B28" s="68" t="s">
        <v>72</v>
      </c>
      <c r="C28" s="69" t="s">
        <v>36</v>
      </c>
      <c r="D28" s="69"/>
      <c r="E28" s="70">
        <v>14</v>
      </c>
      <c r="F28" s="71" t="s">
        <v>5</v>
      </c>
      <c r="G28" s="63"/>
      <c r="H28" s="64"/>
      <c r="I28" s="5"/>
      <c r="J28" s="31">
        <f t="shared" si="5"/>
        <v>0</v>
      </c>
      <c r="K28" s="5"/>
      <c r="L28" s="32">
        <f t="shared" si="6"/>
        <v>0</v>
      </c>
    </row>
    <row r="29" spans="1:12" s="65" customFormat="1" ht="30" customHeight="1" x14ac:dyDescent="0.25">
      <c r="A29" s="67">
        <f>A28+1</f>
        <v>19</v>
      </c>
      <c r="B29" s="68" t="s">
        <v>73</v>
      </c>
      <c r="C29" s="69" t="s">
        <v>82</v>
      </c>
      <c r="D29" s="69"/>
      <c r="E29" s="70">
        <v>560</v>
      </c>
      <c r="F29" s="71" t="s">
        <v>5</v>
      </c>
      <c r="G29" s="63"/>
      <c r="H29" s="64"/>
      <c r="I29" s="5"/>
      <c r="J29" s="31">
        <f t="shared" si="5"/>
        <v>0</v>
      </c>
      <c r="K29" s="5"/>
      <c r="L29" s="32">
        <f t="shared" si="6"/>
        <v>0</v>
      </c>
    </row>
    <row r="30" spans="1:12" ht="30" customHeight="1" x14ac:dyDescent="0.25">
      <c r="A30" s="67">
        <f t="shared" si="4"/>
        <v>20</v>
      </c>
      <c r="B30" s="68" t="s">
        <v>74</v>
      </c>
      <c r="C30" s="69" t="s">
        <v>41</v>
      </c>
      <c r="D30" s="69"/>
      <c r="E30" s="70">
        <v>0.5</v>
      </c>
      <c r="F30" s="71" t="s">
        <v>45</v>
      </c>
      <c r="G30" s="43"/>
      <c r="H30" s="30"/>
      <c r="I30" s="2"/>
      <c r="J30" s="31">
        <f t="shared" si="5"/>
        <v>0</v>
      </c>
      <c r="K30" s="2"/>
      <c r="L30" s="32">
        <f t="shared" si="6"/>
        <v>0</v>
      </c>
    </row>
    <row r="31" spans="1:12" ht="30" customHeight="1" x14ac:dyDescent="0.25">
      <c r="A31" s="67">
        <f t="shared" si="4"/>
        <v>21</v>
      </c>
      <c r="B31" s="68" t="s">
        <v>75</v>
      </c>
      <c r="C31" s="69" t="s">
        <v>83</v>
      </c>
      <c r="D31" s="69"/>
      <c r="E31" s="70">
        <v>23</v>
      </c>
      <c r="F31" s="71" t="s">
        <v>7</v>
      </c>
      <c r="G31" s="43"/>
      <c r="H31" s="55"/>
      <c r="I31" s="2"/>
      <c r="J31" s="31">
        <f t="shared" si="5"/>
        <v>0</v>
      </c>
      <c r="K31" s="2"/>
      <c r="L31" s="32">
        <f t="shared" si="6"/>
        <v>0</v>
      </c>
    </row>
    <row r="32" spans="1:12" ht="30" customHeight="1" x14ac:dyDescent="0.25">
      <c r="A32" s="67">
        <f t="shared" si="4"/>
        <v>22</v>
      </c>
      <c r="B32" s="68" t="s">
        <v>76</v>
      </c>
      <c r="C32" s="69" t="s">
        <v>15</v>
      </c>
      <c r="D32" s="69"/>
      <c r="E32" s="70">
        <v>74</v>
      </c>
      <c r="F32" s="71" t="s">
        <v>7</v>
      </c>
      <c r="G32" s="54"/>
      <c r="H32" s="55"/>
      <c r="I32" s="3"/>
      <c r="J32" s="31">
        <f t="shared" si="5"/>
        <v>0</v>
      </c>
      <c r="K32" s="3"/>
      <c r="L32" s="32">
        <f t="shared" si="6"/>
        <v>0</v>
      </c>
    </row>
    <row r="33" spans="1:12" ht="30" customHeight="1" x14ac:dyDescent="0.25">
      <c r="A33" s="67">
        <f t="shared" si="4"/>
        <v>23</v>
      </c>
      <c r="B33" s="68" t="s">
        <v>77</v>
      </c>
      <c r="C33" s="69" t="s">
        <v>16</v>
      </c>
      <c r="D33" s="69"/>
      <c r="E33" s="70">
        <v>252</v>
      </c>
      <c r="F33" s="71" t="s">
        <v>5</v>
      </c>
      <c r="G33" s="43"/>
      <c r="H33" s="30"/>
      <c r="I33" s="2"/>
      <c r="J33" s="31">
        <f t="shared" si="5"/>
        <v>0</v>
      </c>
      <c r="K33" s="2"/>
      <c r="L33" s="32">
        <f t="shared" si="6"/>
        <v>0</v>
      </c>
    </row>
    <row r="34" spans="1:12" ht="30" customHeight="1" x14ac:dyDescent="0.25">
      <c r="A34" s="67">
        <f>A33+1</f>
        <v>24</v>
      </c>
      <c r="B34" s="68" t="s">
        <v>78</v>
      </c>
      <c r="C34" s="69" t="s">
        <v>84</v>
      </c>
      <c r="D34" s="69"/>
      <c r="E34" s="70">
        <v>0.23</v>
      </c>
      <c r="F34" s="71" t="s">
        <v>45</v>
      </c>
      <c r="G34" s="43"/>
      <c r="H34" s="30"/>
      <c r="I34" s="2"/>
      <c r="J34" s="31">
        <f t="shared" si="5"/>
        <v>0</v>
      </c>
      <c r="K34" s="2"/>
      <c r="L34" s="32">
        <f t="shared" si="6"/>
        <v>0</v>
      </c>
    </row>
    <row r="35" spans="1:12" ht="30" customHeight="1" x14ac:dyDescent="0.25">
      <c r="A35" s="67">
        <f t="shared" ref="A35:A39" si="7">A34+1</f>
        <v>25</v>
      </c>
      <c r="B35" s="68" t="s">
        <v>85</v>
      </c>
      <c r="C35" s="69" t="s">
        <v>42</v>
      </c>
      <c r="D35" s="72"/>
      <c r="E35" s="70">
        <v>2.69</v>
      </c>
      <c r="F35" s="71" t="s">
        <v>45</v>
      </c>
      <c r="G35" s="43"/>
      <c r="H35" s="30"/>
      <c r="I35" s="2"/>
      <c r="J35" s="31">
        <f t="shared" si="5"/>
        <v>0</v>
      </c>
      <c r="K35" s="7"/>
      <c r="L35" s="32">
        <f t="shared" si="6"/>
        <v>0</v>
      </c>
    </row>
    <row r="36" spans="1:12" ht="30" customHeight="1" x14ac:dyDescent="0.25">
      <c r="A36" s="67">
        <f t="shared" si="7"/>
        <v>26</v>
      </c>
      <c r="B36" s="68" t="s">
        <v>86</v>
      </c>
      <c r="C36" s="69" t="s">
        <v>90</v>
      </c>
      <c r="D36" s="69"/>
      <c r="E36" s="70">
        <v>0.02</v>
      </c>
      <c r="F36" s="71" t="s">
        <v>45</v>
      </c>
      <c r="G36" s="43"/>
      <c r="H36" s="30"/>
      <c r="I36" s="2"/>
      <c r="J36" s="31">
        <f t="shared" si="5"/>
        <v>0</v>
      </c>
      <c r="K36" s="7"/>
      <c r="L36" s="32">
        <f t="shared" si="6"/>
        <v>0</v>
      </c>
    </row>
    <row r="37" spans="1:12" ht="30" customHeight="1" x14ac:dyDescent="0.25">
      <c r="A37" s="67">
        <f t="shared" si="7"/>
        <v>27</v>
      </c>
      <c r="B37" s="68" t="s">
        <v>87</v>
      </c>
      <c r="C37" s="69" t="s">
        <v>43</v>
      </c>
      <c r="D37" s="69"/>
      <c r="E37" s="70">
        <v>2.4500000000000002</v>
      </c>
      <c r="F37" s="71" t="s">
        <v>45</v>
      </c>
      <c r="G37" s="43"/>
      <c r="H37" s="30"/>
      <c r="I37" s="2"/>
      <c r="J37" s="31">
        <f t="shared" si="5"/>
        <v>0</v>
      </c>
      <c r="K37" s="7"/>
      <c r="L37" s="32">
        <f t="shared" si="6"/>
        <v>0</v>
      </c>
    </row>
    <row r="38" spans="1:12" ht="30" customHeight="1" x14ac:dyDescent="0.25">
      <c r="A38" s="67">
        <f t="shared" si="7"/>
        <v>28</v>
      </c>
      <c r="B38" s="68" t="s">
        <v>88</v>
      </c>
      <c r="C38" s="69" t="s">
        <v>44</v>
      </c>
      <c r="D38" s="69"/>
      <c r="E38" s="70">
        <v>2.63</v>
      </c>
      <c r="F38" s="71" t="s">
        <v>45</v>
      </c>
      <c r="G38" s="43"/>
      <c r="H38" s="30"/>
      <c r="I38" s="2"/>
      <c r="J38" s="31">
        <f t="shared" si="5"/>
        <v>0</v>
      </c>
      <c r="K38" s="7"/>
      <c r="L38" s="32">
        <f t="shared" si="6"/>
        <v>0</v>
      </c>
    </row>
    <row r="39" spans="1:12" ht="30" customHeight="1" x14ac:dyDescent="0.25">
      <c r="A39" s="67">
        <f t="shared" si="7"/>
        <v>29</v>
      </c>
      <c r="B39" s="68" t="s">
        <v>89</v>
      </c>
      <c r="C39" s="69" t="s">
        <v>91</v>
      </c>
      <c r="D39" s="69"/>
      <c r="E39" s="70">
        <v>0.99</v>
      </c>
      <c r="F39" s="71" t="s">
        <v>45</v>
      </c>
      <c r="G39" s="43"/>
      <c r="H39" s="30"/>
      <c r="I39" s="2"/>
      <c r="J39" s="31">
        <f t="shared" si="5"/>
        <v>0</v>
      </c>
      <c r="K39" s="7"/>
      <c r="L39" s="32">
        <f t="shared" si="6"/>
        <v>0</v>
      </c>
    </row>
    <row r="40" spans="1:12" ht="30" customHeight="1" x14ac:dyDescent="0.3">
      <c r="A40" s="73"/>
      <c r="B40" s="74"/>
      <c r="C40" s="167" t="s">
        <v>38</v>
      </c>
      <c r="D40" s="168"/>
      <c r="E40" s="168"/>
      <c r="F40" s="168"/>
      <c r="G40" s="75"/>
      <c r="H40" s="76"/>
      <c r="I40" s="37"/>
      <c r="J40" s="38"/>
      <c r="K40" s="39"/>
      <c r="L40" s="40"/>
    </row>
    <row r="41" spans="1:12" s="65" customFormat="1" ht="30" customHeight="1" x14ac:dyDescent="0.3">
      <c r="A41" s="77"/>
      <c r="B41" s="78" t="s">
        <v>52</v>
      </c>
      <c r="C41" s="118" t="s">
        <v>46</v>
      </c>
      <c r="D41" s="119"/>
      <c r="E41" s="119"/>
      <c r="F41" s="119"/>
      <c r="G41" s="79"/>
      <c r="H41" s="58"/>
      <c r="I41" s="59"/>
      <c r="J41" s="41"/>
      <c r="K41" s="80"/>
      <c r="L41" s="42"/>
    </row>
    <row r="42" spans="1:12" s="65" customFormat="1" ht="30" customHeight="1" x14ac:dyDescent="0.25">
      <c r="A42" s="81">
        <f>A39+1</f>
        <v>30</v>
      </c>
      <c r="B42" s="82" t="s">
        <v>53</v>
      </c>
      <c r="C42" s="114" t="s">
        <v>64</v>
      </c>
      <c r="D42" s="115"/>
      <c r="E42" s="83">
        <v>5</v>
      </c>
      <c r="F42" s="84" t="s">
        <v>7</v>
      </c>
      <c r="G42" s="85">
        <v>1000</v>
      </c>
      <c r="H42" s="64"/>
      <c r="I42" s="5"/>
      <c r="J42" s="31">
        <f>E42*I42</f>
        <v>0</v>
      </c>
      <c r="K42" s="6"/>
      <c r="L42" s="32">
        <f>E42*K42</f>
        <v>0</v>
      </c>
    </row>
    <row r="43" spans="1:12" s="65" customFormat="1" ht="30" customHeight="1" x14ac:dyDescent="0.25">
      <c r="A43" s="67">
        <f t="shared" ref="A43" si="8">A42+1</f>
        <v>31</v>
      </c>
      <c r="B43" s="82" t="s">
        <v>54</v>
      </c>
      <c r="C43" s="114" t="s">
        <v>65</v>
      </c>
      <c r="D43" s="115"/>
      <c r="E43" s="83">
        <v>5</v>
      </c>
      <c r="F43" s="84" t="s">
        <v>7</v>
      </c>
      <c r="G43" s="85">
        <v>1300</v>
      </c>
      <c r="H43" s="64"/>
      <c r="I43" s="5"/>
      <c r="J43" s="31">
        <f>E43*I43</f>
        <v>0</v>
      </c>
      <c r="K43" s="6"/>
      <c r="L43" s="32">
        <f>E43*K43</f>
        <v>0</v>
      </c>
    </row>
    <row r="44" spans="1:12" ht="30" customHeight="1" x14ac:dyDescent="0.3">
      <c r="A44" s="73"/>
      <c r="B44" s="74"/>
      <c r="C44" s="167" t="s">
        <v>48</v>
      </c>
      <c r="D44" s="168"/>
      <c r="E44" s="168"/>
      <c r="F44" s="168"/>
      <c r="G44" s="75"/>
      <c r="H44" s="76"/>
      <c r="I44" s="37"/>
      <c r="J44" s="38"/>
      <c r="K44" s="39"/>
      <c r="L44" s="40"/>
    </row>
    <row r="45" spans="1:12" ht="30" customHeight="1" x14ac:dyDescent="0.3">
      <c r="A45" s="77"/>
      <c r="B45" s="78" t="s">
        <v>52</v>
      </c>
      <c r="C45" s="118" t="s">
        <v>105</v>
      </c>
      <c r="D45" s="119"/>
      <c r="E45" s="119"/>
      <c r="F45" s="119"/>
      <c r="G45" s="79"/>
      <c r="H45" s="58"/>
      <c r="I45" s="59"/>
      <c r="J45" s="41"/>
      <c r="K45" s="80"/>
      <c r="L45" s="42"/>
    </row>
    <row r="46" spans="1:12" ht="30" customHeight="1" x14ac:dyDescent="0.25">
      <c r="A46" s="81">
        <f>A43+1</f>
        <v>32</v>
      </c>
      <c r="B46" s="86" t="s">
        <v>113</v>
      </c>
      <c r="C46" s="114" t="s">
        <v>92</v>
      </c>
      <c r="D46" s="115"/>
      <c r="E46" s="83">
        <v>40</v>
      </c>
      <c r="F46" s="84" t="s">
        <v>5</v>
      </c>
      <c r="G46" s="85">
        <v>1000</v>
      </c>
      <c r="H46" s="64"/>
      <c r="I46" s="5"/>
      <c r="J46" s="31">
        <f>E46*I46</f>
        <v>0</v>
      </c>
      <c r="K46" s="6"/>
      <c r="L46" s="32">
        <f>E46*K46</f>
        <v>0</v>
      </c>
    </row>
    <row r="47" spans="1:12" ht="30" customHeight="1" x14ac:dyDescent="0.25">
      <c r="A47" s="67">
        <f>A46+1</f>
        <v>33</v>
      </c>
      <c r="B47" s="86" t="s">
        <v>114</v>
      </c>
      <c r="C47" s="114" t="s">
        <v>93</v>
      </c>
      <c r="D47" s="115"/>
      <c r="E47" s="83">
        <v>370</v>
      </c>
      <c r="F47" s="84" t="s">
        <v>5</v>
      </c>
      <c r="G47" s="85">
        <v>1300</v>
      </c>
      <c r="H47" s="64"/>
      <c r="I47" s="5"/>
      <c r="J47" s="31">
        <f t="shared" ref="J47:J58" si="9">E47*I47</f>
        <v>0</v>
      </c>
      <c r="K47" s="6"/>
      <c r="L47" s="32">
        <f t="shared" ref="L47:L58" si="10">E47*K47</f>
        <v>0</v>
      </c>
    </row>
    <row r="48" spans="1:12" ht="30" customHeight="1" x14ac:dyDescent="0.25">
      <c r="A48" s="81">
        <f>A47+1</f>
        <v>34</v>
      </c>
      <c r="B48" s="86" t="s">
        <v>115</v>
      </c>
      <c r="C48" s="114" t="s">
        <v>94</v>
      </c>
      <c r="D48" s="115"/>
      <c r="E48" s="83">
        <v>1720</v>
      </c>
      <c r="F48" s="84" t="s">
        <v>5</v>
      </c>
      <c r="G48" s="85">
        <v>1000</v>
      </c>
      <c r="H48" s="64"/>
      <c r="I48" s="5"/>
      <c r="J48" s="31">
        <f t="shared" si="9"/>
        <v>0</v>
      </c>
      <c r="K48" s="6"/>
      <c r="L48" s="32">
        <f t="shared" si="10"/>
        <v>0</v>
      </c>
    </row>
    <row r="49" spans="1:13" ht="30" customHeight="1" x14ac:dyDescent="0.25">
      <c r="A49" s="67">
        <f t="shared" ref="A49:A56" si="11">A48+1</f>
        <v>35</v>
      </c>
      <c r="B49" s="86" t="s">
        <v>116</v>
      </c>
      <c r="C49" s="163" t="s">
        <v>117</v>
      </c>
      <c r="D49" s="164"/>
      <c r="E49" s="83">
        <v>4</v>
      </c>
      <c r="F49" s="84" t="s">
        <v>7</v>
      </c>
      <c r="G49" s="85">
        <v>1300</v>
      </c>
      <c r="H49" s="64"/>
      <c r="I49" s="5"/>
      <c r="J49" s="31">
        <f t="shared" si="9"/>
        <v>0</v>
      </c>
      <c r="K49" s="6"/>
      <c r="L49" s="32">
        <f t="shared" si="10"/>
        <v>0</v>
      </c>
      <c r="M49" s="47" t="s">
        <v>112</v>
      </c>
    </row>
    <row r="50" spans="1:13" ht="30" customHeight="1" x14ac:dyDescent="0.25">
      <c r="A50" s="67">
        <f t="shared" si="11"/>
        <v>36</v>
      </c>
      <c r="B50" s="86" t="s">
        <v>118</v>
      </c>
      <c r="C50" s="114" t="s">
        <v>95</v>
      </c>
      <c r="D50" s="115"/>
      <c r="E50" s="83">
        <v>1</v>
      </c>
      <c r="F50" s="84" t="s">
        <v>7</v>
      </c>
      <c r="G50" s="85">
        <v>1000</v>
      </c>
      <c r="H50" s="64"/>
      <c r="I50" s="5"/>
      <c r="J50" s="31">
        <f t="shared" si="9"/>
        <v>0</v>
      </c>
      <c r="K50" s="6"/>
      <c r="L50" s="32">
        <f t="shared" si="10"/>
        <v>0</v>
      </c>
    </row>
    <row r="51" spans="1:13" ht="30" customHeight="1" x14ac:dyDescent="0.25">
      <c r="A51" s="67">
        <f t="shared" si="11"/>
        <v>37</v>
      </c>
      <c r="B51" s="86" t="s">
        <v>119</v>
      </c>
      <c r="C51" s="114" t="s">
        <v>96</v>
      </c>
      <c r="D51" s="115"/>
      <c r="E51" s="83">
        <v>7</v>
      </c>
      <c r="F51" s="84" t="s">
        <v>7</v>
      </c>
      <c r="G51" s="85">
        <v>1300</v>
      </c>
      <c r="H51" s="64"/>
      <c r="I51" s="5"/>
      <c r="J51" s="31">
        <f t="shared" si="9"/>
        <v>0</v>
      </c>
      <c r="K51" s="6"/>
      <c r="L51" s="32">
        <f t="shared" si="10"/>
        <v>0</v>
      </c>
    </row>
    <row r="52" spans="1:13" ht="30" customHeight="1" x14ac:dyDescent="0.25">
      <c r="A52" s="67">
        <f t="shared" si="11"/>
        <v>38</v>
      </c>
      <c r="B52" s="86" t="s">
        <v>120</v>
      </c>
      <c r="C52" s="114" t="s">
        <v>97</v>
      </c>
      <c r="D52" s="115"/>
      <c r="E52" s="83">
        <v>1</v>
      </c>
      <c r="F52" s="84" t="s">
        <v>7</v>
      </c>
      <c r="G52" s="85">
        <v>1000</v>
      </c>
      <c r="H52" s="64"/>
      <c r="I52" s="5"/>
      <c r="J52" s="31">
        <f t="shared" si="9"/>
        <v>0</v>
      </c>
      <c r="K52" s="6"/>
      <c r="L52" s="32">
        <f t="shared" si="10"/>
        <v>0</v>
      </c>
    </row>
    <row r="53" spans="1:13" ht="30" customHeight="1" x14ac:dyDescent="0.25">
      <c r="A53" s="67">
        <f t="shared" si="11"/>
        <v>39</v>
      </c>
      <c r="B53" s="86" t="s">
        <v>121</v>
      </c>
      <c r="C53" s="114" t="s">
        <v>98</v>
      </c>
      <c r="D53" s="115"/>
      <c r="E53" s="83">
        <v>1</v>
      </c>
      <c r="F53" s="84" t="s">
        <v>10</v>
      </c>
      <c r="G53" s="85">
        <v>1300</v>
      </c>
      <c r="H53" s="64"/>
      <c r="I53" s="5"/>
      <c r="J53" s="31">
        <f t="shared" si="9"/>
        <v>0</v>
      </c>
      <c r="K53" s="6"/>
      <c r="L53" s="32">
        <f t="shared" si="10"/>
        <v>0</v>
      </c>
    </row>
    <row r="54" spans="1:13" ht="30" customHeight="1" x14ac:dyDescent="0.25">
      <c r="A54" s="67">
        <f t="shared" si="11"/>
        <v>40</v>
      </c>
      <c r="B54" s="86" t="s">
        <v>122</v>
      </c>
      <c r="C54" s="114" t="s">
        <v>99</v>
      </c>
      <c r="D54" s="115"/>
      <c r="E54" s="83">
        <v>1</v>
      </c>
      <c r="F54" s="84" t="s">
        <v>10</v>
      </c>
      <c r="G54" s="85">
        <v>1000</v>
      </c>
      <c r="H54" s="64"/>
      <c r="I54" s="5"/>
      <c r="J54" s="31">
        <f t="shared" si="9"/>
        <v>0</v>
      </c>
      <c r="K54" s="6"/>
      <c r="L54" s="32">
        <f t="shared" si="10"/>
        <v>0</v>
      </c>
    </row>
    <row r="55" spans="1:13" ht="30" customHeight="1" x14ac:dyDescent="0.25">
      <c r="A55" s="67">
        <f t="shared" si="11"/>
        <v>41</v>
      </c>
      <c r="B55" s="86" t="s">
        <v>123</v>
      </c>
      <c r="C55" s="114" t="s">
        <v>100</v>
      </c>
      <c r="D55" s="115"/>
      <c r="E55" s="83">
        <v>1</v>
      </c>
      <c r="F55" s="84" t="s">
        <v>7</v>
      </c>
      <c r="G55" s="85">
        <v>1300</v>
      </c>
      <c r="H55" s="64"/>
      <c r="I55" s="5"/>
      <c r="J55" s="31">
        <f t="shared" si="9"/>
        <v>0</v>
      </c>
      <c r="K55" s="6"/>
      <c r="L55" s="32">
        <f t="shared" si="10"/>
        <v>0</v>
      </c>
    </row>
    <row r="56" spans="1:13" ht="30" customHeight="1" x14ac:dyDescent="0.25">
      <c r="A56" s="67">
        <f t="shared" si="11"/>
        <v>42</v>
      </c>
      <c r="B56" s="86" t="s">
        <v>124</v>
      </c>
      <c r="C56" s="114" t="s">
        <v>101</v>
      </c>
      <c r="D56" s="115"/>
      <c r="E56" s="83">
        <v>1</v>
      </c>
      <c r="F56" s="84" t="s">
        <v>7</v>
      </c>
      <c r="G56" s="85">
        <v>1000</v>
      </c>
      <c r="H56" s="64"/>
      <c r="I56" s="5"/>
      <c r="J56" s="31">
        <f t="shared" si="9"/>
        <v>0</v>
      </c>
      <c r="K56" s="6"/>
      <c r="L56" s="32">
        <f t="shared" si="10"/>
        <v>0</v>
      </c>
    </row>
    <row r="57" spans="1:13" ht="30" customHeight="1" x14ac:dyDescent="0.25">
      <c r="A57" s="67">
        <f>A56+1</f>
        <v>43</v>
      </c>
      <c r="B57" s="86" t="s">
        <v>125</v>
      </c>
      <c r="C57" s="114" t="s">
        <v>102</v>
      </c>
      <c r="D57" s="115"/>
      <c r="E57" s="83">
        <v>1</v>
      </c>
      <c r="F57" s="84" t="s">
        <v>7</v>
      </c>
      <c r="G57" s="85"/>
      <c r="H57" s="64"/>
      <c r="I57" s="5"/>
      <c r="J57" s="31">
        <f t="shared" si="9"/>
        <v>0</v>
      </c>
      <c r="K57" s="6"/>
      <c r="L57" s="32">
        <f t="shared" si="10"/>
        <v>0</v>
      </c>
    </row>
    <row r="58" spans="1:13" ht="30" customHeight="1" x14ac:dyDescent="0.25">
      <c r="A58" s="67">
        <f>A57+1</f>
        <v>44</v>
      </c>
      <c r="B58" s="86" t="s">
        <v>126</v>
      </c>
      <c r="C58" s="114" t="s">
        <v>103</v>
      </c>
      <c r="D58" s="115"/>
      <c r="E58" s="83">
        <v>1</v>
      </c>
      <c r="F58" s="84" t="s">
        <v>7</v>
      </c>
      <c r="G58" s="85">
        <v>1300</v>
      </c>
      <c r="H58" s="64"/>
      <c r="I58" s="5"/>
      <c r="J58" s="31">
        <f t="shared" si="9"/>
        <v>0</v>
      </c>
      <c r="K58" s="6"/>
      <c r="L58" s="32">
        <f t="shared" si="10"/>
        <v>0</v>
      </c>
    </row>
    <row r="59" spans="1:13" ht="30" customHeight="1" x14ac:dyDescent="0.25">
      <c r="A59" s="73"/>
      <c r="B59" s="74"/>
      <c r="C59" s="169" t="s">
        <v>107</v>
      </c>
      <c r="D59" s="170"/>
      <c r="E59" s="170"/>
      <c r="F59" s="171"/>
      <c r="G59" s="87"/>
      <c r="H59" s="38">
        <f>IF(G7&lt;&gt;"",SUM(H9+H20+H40),"")</f>
        <v>1702112.1681249996</v>
      </c>
      <c r="I59" s="88"/>
      <c r="J59" s="38"/>
      <c r="K59" s="89"/>
      <c r="L59" s="40"/>
    </row>
    <row r="60" spans="1:13" ht="30" customHeight="1" x14ac:dyDescent="0.3">
      <c r="A60" s="90"/>
      <c r="B60" s="91"/>
      <c r="C60" s="172" t="s">
        <v>109</v>
      </c>
      <c r="D60" s="173"/>
      <c r="E60" s="173"/>
      <c r="F60" s="173"/>
      <c r="G60" s="92">
        <v>0.1</v>
      </c>
      <c r="H60" s="93">
        <f>H59*0.1</f>
        <v>170211.21681249997</v>
      </c>
      <c r="I60" s="113"/>
      <c r="J60" s="94"/>
      <c r="K60" s="113"/>
      <c r="L60" s="95"/>
    </row>
    <row r="61" spans="1:13" ht="30" customHeight="1" x14ac:dyDescent="0.3">
      <c r="A61" s="96"/>
      <c r="B61" s="97"/>
      <c r="C61" s="165" t="s">
        <v>47</v>
      </c>
      <c r="D61" s="166"/>
      <c r="E61" s="166"/>
      <c r="F61" s="166"/>
      <c r="G61" s="97"/>
      <c r="H61" s="98">
        <f>SUM(H59:H60)</f>
        <v>1872323.3849374996</v>
      </c>
      <c r="I61" s="99"/>
      <c r="J61" s="99"/>
      <c r="K61" s="100"/>
      <c r="L61" s="101"/>
    </row>
    <row r="62" spans="1:13" ht="30" customHeight="1" x14ac:dyDescent="0.3">
      <c r="A62" s="77"/>
      <c r="B62" s="78" t="s">
        <v>52</v>
      </c>
      <c r="C62" s="118" t="s">
        <v>104</v>
      </c>
      <c r="D62" s="119"/>
      <c r="E62" s="119"/>
      <c r="F62" s="119"/>
      <c r="G62" s="79"/>
      <c r="H62" s="58"/>
      <c r="I62" s="59"/>
      <c r="J62" s="41"/>
      <c r="K62" s="80"/>
      <c r="L62" s="42"/>
    </row>
    <row r="63" spans="1:13" ht="39.950000000000003" customHeight="1" thickBot="1" x14ac:dyDescent="0.3">
      <c r="A63" s="102">
        <f>A58+1</f>
        <v>45</v>
      </c>
      <c r="B63" s="103" t="s">
        <v>106</v>
      </c>
      <c r="C63" s="161" t="s">
        <v>108</v>
      </c>
      <c r="D63" s="162"/>
      <c r="E63" s="104">
        <v>120</v>
      </c>
      <c r="F63" s="105" t="s">
        <v>5</v>
      </c>
      <c r="G63" s="106">
        <v>1300</v>
      </c>
      <c r="H63" s="107"/>
      <c r="I63" s="8"/>
      <c r="J63" s="108">
        <f>E63*I63</f>
        <v>0</v>
      </c>
      <c r="K63" s="109"/>
      <c r="L63" s="110" t="s">
        <v>112</v>
      </c>
    </row>
    <row r="66" spans="1:4" ht="30" customHeight="1" x14ac:dyDescent="0.25">
      <c r="A66" s="139"/>
      <c r="B66" s="139"/>
      <c r="C66" s="139"/>
      <c r="D66" s="139"/>
    </row>
    <row r="67" spans="1:4" ht="30" customHeight="1" x14ac:dyDescent="0.25">
      <c r="A67" s="112"/>
      <c r="B67" s="112"/>
      <c r="C67" s="112"/>
    </row>
    <row r="68" spans="1:4" ht="30" customHeight="1" x14ac:dyDescent="0.25">
      <c r="A68" s="112"/>
      <c r="B68" s="112"/>
      <c r="C68" s="112"/>
    </row>
    <row r="69" spans="1:4" ht="30" customHeight="1" x14ac:dyDescent="0.25">
      <c r="A69" s="139"/>
      <c r="B69" s="139"/>
      <c r="C69" s="139"/>
      <c r="D69" s="139"/>
    </row>
  </sheetData>
  <sheetProtection algorithmName="SHA-512" hashValue="u6LaZ660yNxl0s1w81he2eqO0roLPi35zPsm39kATFnSPWvsiJjROQ76CjrBJwdwD1H75xfx8jople5HmRJeSw==" saltValue="if0hio6i7BcpGkxRlu8SrQ==" spinCount="100000" sheet="1" objects="1" scenarios="1" selectLockedCells="1"/>
  <mergeCells count="48">
    <mergeCell ref="C19:D19"/>
    <mergeCell ref="C63:D63"/>
    <mergeCell ref="C62:F62"/>
    <mergeCell ref="C57:D57"/>
    <mergeCell ref="C47:D47"/>
    <mergeCell ref="C48:D48"/>
    <mergeCell ref="C49:D49"/>
    <mergeCell ref="C50:D50"/>
    <mergeCell ref="C51:D51"/>
    <mergeCell ref="C61:F61"/>
    <mergeCell ref="C43:D43"/>
    <mergeCell ref="C21:F21"/>
    <mergeCell ref="C44:F44"/>
    <mergeCell ref="C59:F59"/>
    <mergeCell ref="C60:F60"/>
    <mergeCell ref="C40:F40"/>
    <mergeCell ref="A66:D66"/>
    <mergeCell ref="A69:D69"/>
    <mergeCell ref="C13:D13"/>
    <mergeCell ref="A1:F3"/>
    <mergeCell ref="G1:H3"/>
    <mergeCell ref="C9:F9"/>
    <mergeCell ref="C10:F10"/>
    <mergeCell ref="C11:D11"/>
    <mergeCell ref="C12:D12"/>
    <mergeCell ref="C14:D14"/>
    <mergeCell ref="C15:D15"/>
    <mergeCell ref="C16:D16"/>
    <mergeCell ref="C17:D17"/>
    <mergeCell ref="C20:F20"/>
    <mergeCell ref="C18:D18"/>
    <mergeCell ref="C42:D42"/>
    <mergeCell ref="I1:L3"/>
    <mergeCell ref="C5:D5"/>
    <mergeCell ref="C6:F6"/>
    <mergeCell ref="C7:D7"/>
    <mergeCell ref="C8:D8"/>
    <mergeCell ref="A4:F4"/>
    <mergeCell ref="C55:D55"/>
    <mergeCell ref="C56:D56"/>
    <mergeCell ref="C58:D58"/>
    <mergeCell ref="C46:D46"/>
    <mergeCell ref="C22:D22"/>
    <mergeCell ref="C41:F41"/>
    <mergeCell ref="C45:F45"/>
    <mergeCell ref="C52:D52"/>
    <mergeCell ref="C53:D53"/>
    <mergeCell ref="C54:D54"/>
  </mergeCells>
  <printOptions horizontalCentered="1"/>
  <pageMargins left="0.25" right="0.25" top="0.2" bottom="0.3" header="0.3" footer="0.2"/>
  <pageSetup scale="37" fitToHeight="0" orientation="portrait" r:id="rId1"/>
  <headerFooter alignWithMargins="0">
    <oddFooter>&amp;LBidder:__________________
&amp;"Times New Roman,Regular"&amp;12
Signature:______________
*To be considerred responsive, it is the sole responsibility of the bidder to correctly calculate ad manually enter all sub-total, contingency and total bid price fields.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75TH ST W REBASE</vt:lpstr>
      <vt:lpstr>'75TH ST W REBASE'!Print_Area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Prony BonnaireFils</dc:creator>
  <cp:lastModifiedBy>Leslie Peer</cp:lastModifiedBy>
  <cp:lastPrinted>2022-12-02T14:09:36Z</cp:lastPrinted>
  <dcterms:created xsi:type="dcterms:W3CDTF">2018-09-11T17:40:35Z</dcterms:created>
  <dcterms:modified xsi:type="dcterms:W3CDTF">2022-12-02T14:30:53Z</dcterms:modified>
</cp:coreProperties>
</file>