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showObjects="none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Bids, Proposals, Quotes\2021\21-TA003585AJ IFBC Sat Life Stations Grp 2 2021\Working Docs\Solicitation Docs\"/>
    </mc:Choice>
  </mc:AlternateContent>
  <xr:revisionPtr revIDLastSave="0" documentId="13_ncr:1_{05C1EFBC-88D4-4737-AABC-3ED7F5FBFCD8}" xr6:coauthVersionLast="37" xr6:coauthVersionMax="37" xr10:uidLastSave="{00000000-0000-0000-0000-000000000000}"/>
  <workbookProtection workbookAlgorithmName="SHA-512" workbookHashValue="El7dnvSFhai+x6ObOmKms3OBLoCpYMpDT9IKaYtLHswW2TyAN3xp7GdJriJMdCmhPGiQIpUjqrzjpG9i8oRT8Q==" workbookSaltValue="otsmw6XReLXTuPjCxm3F5Q==" workbookSpinCount="100000" lockStructure="1"/>
  <bookViews>
    <workbookView xWindow="0" yWindow="0" windowWidth="28800" windowHeight="13965" tabRatio="882" activeTab="1" xr2:uid="{00000000-000D-0000-FFFF-FFFF00000000}"/>
  </bookViews>
  <sheets>
    <sheet name="OVERALL ESTIMATE LS 21 GRP 2" sheetId="30" r:id="rId1"/>
    <sheet name="Morton Village 110" sheetId="32" r:id="rId2"/>
    <sheet name="Palm Court 145" sheetId="26" r:id="rId3"/>
    <sheet name="Harbour Landings Estates 153" sheetId="31" r:id="rId4"/>
    <sheet name="15D 218" sheetId="27" r:id="rId5"/>
  </sheets>
  <definedNames>
    <definedName name="_xlnm.Print_Area" localSheetId="4">'15D 218'!$B$1:$H$57</definedName>
    <definedName name="_xlnm.Print_Area" localSheetId="3">'Harbour Landings Estates 153'!$B$1:$H$57</definedName>
    <definedName name="_xlnm.Print_Area" localSheetId="0">'OVERALL ESTIMATE LS 21 GRP 2'!$B$1:$H$56</definedName>
    <definedName name="_xlnm.Print_Area" localSheetId="2">'Palm Court 145'!$B$1:$H$57</definedName>
    <definedName name="_xlnm.Print_Area">#REF!</definedName>
    <definedName name="_xlnm.Print_Titles" localSheetId="4">'15D 218'!$4:$8</definedName>
    <definedName name="_xlnm.Print_Titles" localSheetId="3">'Harbour Landings Estates 153'!$4:$8</definedName>
    <definedName name="_xlnm.Print_Titles" localSheetId="1">'Morton Village 110'!$4:$8</definedName>
    <definedName name="_xlnm.Print_Titles" localSheetId="0">'OVERALL ESTIMATE LS 21 GRP 2'!$1:$8</definedName>
    <definedName name="_xlnm.Print_Titles" localSheetId="2">'Palm Court 145'!$4:$8</definedName>
    <definedName name="Second_Print_Area" localSheetId="3">#REF!</definedName>
    <definedName name="Second_Print_Area" localSheetId="1">#REF!</definedName>
    <definedName name="Second_Print_Area">#REF!</definedName>
  </definedNames>
  <calcPr calcId="179021" calcMode="autoNoTable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54" i="27" l="1"/>
  <c r="H53" i="27"/>
  <c r="H54" i="31"/>
  <c r="H53" i="31"/>
  <c r="H54" i="26"/>
  <c r="H53" i="26"/>
  <c r="H54" i="32"/>
  <c r="H53" i="32"/>
  <c r="H30" i="27"/>
  <c r="C57" i="27" l="1"/>
  <c r="C56" i="27"/>
  <c r="C55" i="27"/>
  <c r="C4" i="27"/>
  <c r="C5" i="27"/>
  <c r="C6" i="27"/>
  <c r="C7" i="27"/>
  <c r="C57" i="31"/>
  <c r="C56" i="31"/>
  <c r="C55" i="31"/>
  <c r="C4" i="31"/>
  <c r="C5" i="31"/>
  <c r="C6" i="31"/>
  <c r="C7" i="31"/>
  <c r="C56" i="26"/>
  <c r="C57" i="26"/>
  <c r="C55" i="26"/>
  <c r="C4" i="26"/>
  <c r="C5" i="26"/>
  <c r="C6" i="26"/>
  <c r="C7" i="26"/>
  <c r="C55" i="32"/>
  <c r="C57" i="32"/>
  <c r="C6" i="32"/>
  <c r="K46" i="30" l="1"/>
  <c r="M46" i="30"/>
  <c r="N46" i="30"/>
  <c r="H47" i="26"/>
  <c r="L46" i="30" s="1"/>
  <c r="H34" i="27"/>
  <c r="N33" i="30" s="1"/>
  <c r="H34" i="31"/>
  <c r="M33" i="30" s="1"/>
  <c r="H34" i="26"/>
  <c r="L33" i="30" s="1"/>
  <c r="H46" i="30" l="1"/>
  <c r="H34" i="32"/>
  <c r="K33" i="30" s="1"/>
  <c r="H33" i="30" s="1"/>
  <c r="L42" i="30" l="1"/>
  <c r="H42" i="26"/>
  <c r="L41" i="30" s="1"/>
  <c r="M42" i="30"/>
  <c r="H42" i="31"/>
  <c r="M41" i="30" s="1"/>
  <c r="K49" i="30"/>
  <c r="L49" i="30"/>
  <c r="M49" i="30"/>
  <c r="N49" i="30"/>
  <c r="K50" i="30"/>
  <c r="L50" i="30"/>
  <c r="M50" i="30"/>
  <c r="N50" i="30"/>
  <c r="H44" i="31"/>
  <c r="M43" i="30" s="1"/>
  <c r="H44" i="26"/>
  <c r="L43" i="30" s="1"/>
  <c r="M45" i="30"/>
  <c r="H46" i="26"/>
  <c r="L45" i="30" s="1"/>
  <c r="F28" i="26" l="1"/>
  <c r="F72" i="32" l="1"/>
  <c r="H49" i="27"/>
  <c r="N48" i="30" s="1"/>
  <c r="M48" i="30"/>
  <c r="L48" i="30"/>
  <c r="H49" i="32"/>
  <c r="K48" i="30" l="1"/>
  <c r="H48" i="30" s="1"/>
  <c r="H48" i="26"/>
  <c r="L47" i="30" s="1"/>
  <c r="L40" i="30"/>
  <c r="H40" i="26"/>
  <c r="L39" i="30" s="1"/>
  <c r="H39" i="26"/>
  <c r="L38" i="30" s="1"/>
  <c r="H35" i="26"/>
  <c r="L34" i="30" s="1"/>
  <c r="H33" i="26"/>
  <c r="L32" i="30" s="1"/>
  <c r="H32" i="26"/>
  <c r="L31" i="30" s="1"/>
  <c r="H31" i="26"/>
  <c r="L30" i="30" s="1"/>
  <c r="H30" i="26"/>
  <c r="L29" i="30" s="1"/>
  <c r="H26" i="26"/>
  <c r="L25" i="30" s="1"/>
  <c r="H25" i="26"/>
  <c r="L24" i="30" s="1"/>
  <c r="H24" i="26"/>
  <c r="L23" i="30" s="1"/>
  <c r="L21" i="30"/>
  <c r="H19" i="26"/>
  <c r="L18" i="30" s="1"/>
  <c r="H18" i="26"/>
  <c r="L17" i="30" s="1"/>
  <c r="H17" i="26"/>
  <c r="L16" i="30" s="1"/>
  <c r="H48" i="31"/>
  <c r="M47" i="30" s="1"/>
  <c r="M40" i="30"/>
  <c r="H40" i="31"/>
  <c r="M39" i="30" s="1"/>
  <c r="H39" i="31"/>
  <c r="M38" i="30" s="1"/>
  <c r="H35" i="31"/>
  <c r="M34" i="30" s="1"/>
  <c r="M32" i="30"/>
  <c r="H32" i="31"/>
  <c r="M31" i="30" s="1"/>
  <c r="H31" i="31"/>
  <c r="M30" i="30" s="1"/>
  <c r="H30" i="31"/>
  <c r="M29" i="30" s="1"/>
  <c r="H26" i="31"/>
  <c r="M25" i="30" s="1"/>
  <c r="H25" i="31"/>
  <c r="M24" i="30" s="1"/>
  <c r="H24" i="31"/>
  <c r="M23" i="30" s="1"/>
  <c r="M21" i="30"/>
  <c r="H19" i="31"/>
  <c r="M18" i="30" s="1"/>
  <c r="H18" i="31"/>
  <c r="M17" i="30" s="1"/>
  <c r="H17" i="31"/>
  <c r="M16" i="30" s="1"/>
  <c r="H48" i="27"/>
  <c r="N47" i="30" s="1"/>
  <c r="N45" i="30"/>
  <c r="N43" i="30"/>
  <c r="H43" i="27"/>
  <c r="N42" i="30" s="1"/>
  <c r="H42" i="27"/>
  <c r="N41" i="30" s="1"/>
  <c r="H41" i="27"/>
  <c r="N40" i="30" s="1"/>
  <c r="H40" i="27"/>
  <c r="N39" i="30" s="1"/>
  <c r="H39" i="27"/>
  <c r="N38" i="30" s="1"/>
  <c r="H35" i="27"/>
  <c r="N34" i="30" s="1"/>
  <c r="N32" i="30"/>
  <c r="H32" i="27"/>
  <c r="N31" i="30" s="1"/>
  <c r="H31" i="27"/>
  <c r="N30" i="30" s="1"/>
  <c r="N29" i="30"/>
  <c r="H26" i="27"/>
  <c r="N25" i="30" s="1"/>
  <c r="H25" i="27"/>
  <c r="N24" i="30" s="1"/>
  <c r="H24" i="27"/>
  <c r="N23" i="30" s="1"/>
  <c r="H22" i="27"/>
  <c r="N21" i="30" s="1"/>
  <c r="H19" i="27"/>
  <c r="N18" i="30" s="1"/>
  <c r="H18" i="27"/>
  <c r="N17" i="30" s="1"/>
  <c r="H17" i="27"/>
  <c r="N16" i="30" s="1"/>
  <c r="H48" i="32"/>
  <c r="K47" i="30" s="1"/>
  <c r="H46" i="32"/>
  <c r="K45" i="30" s="1"/>
  <c r="H44" i="32"/>
  <c r="K43" i="30" s="1"/>
  <c r="H42" i="32"/>
  <c r="K41" i="30" s="1"/>
  <c r="K40" i="30"/>
  <c r="H40" i="32"/>
  <c r="K39" i="30" s="1"/>
  <c r="H39" i="32"/>
  <c r="K38" i="30" s="1"/>
  <c r="H35" i="32"/>
  <c r="K34" i="30" s="1"/>
  <c r="K32" i="30"/>
  <c r="H32" i="32"/>
  <c r="K31" i="30" s="1"/>
  <c r="H31" i="32"/>
  <c r="K30" i="30" s="1"/>
  <c r="H30" i="32"/>
  <c r="K29" i="30" s="1"/>
  <c r="H26" i="32"/>
  <c r="K25" i="30" s="1"/>
  <c r="H25" i="32"/>
  <c r="K24" i="30" s="1"/>
  <c r="H24" i="32"/>
  <c r="K23" i="30" s="1"/>
  <c r="K21" i="30"/>
  <c r="H19" i="32"/>
  <c r="K18" i="30" s="1"/>
  <c r="H18" i="32"/>
  <c r="K17" i="30" s="1"/>
  <c r="H17" i="32"/>
  <c r="K16" i="30" s="1"/>
  <c r="H45" i="30" l="1"/>
  <c r="H47" i="30"/>
  <c r="H34" i="30"/>
  <c r="H23" i="30"/>
  <c r="H38" i="30"/>
  <c r="H39" i="30"/>
  <c r="H43" i="30"/>
  <c r="H16" i="30"/>
  <c r="H17" i="30"/>
  <c r="H21" i="30"/>
  <c r="H18" i="30"/>
  <c r="H24" i="30"/>
  <c r="H29" i="30"/>
  <c r="H25" i="30"/>
  <c r="H30" i="30"/>
  <c r="H41" i="30"/>
  <c r="H40" i="30"/>
  <c r="H31" i="30"/>
  <c r="H32" i="30"/>
  <c r="K42" i="30"/>
  <c r="H42" i="30" s="1"/>
  <c r="F73" i="31"/>
  <c r="F76" i="27"/>
  <c r="F73" i="26"/>
  <c r="F36" i="27"/>
  <c r="H36" i="27" s="1"/>
  <c r="N35" i="30" s="1"/>
  <c r="F36" i="31"/>
  <c r="H36" i="31" s="1"/>
  <c r="M35" i="30" s="1"/>
  <c r="F36" i="26"/>
  <c r="H36" i="26" s="1"/>
  <c r="L35" i="30" s="1"/>
  <c r="F36" i="32"/>
  <c r="H36" i="32" s="1"/>
  <c r="K35" i="30" s="1"/>
  <c r="L15" i="30"/>
  <c r="M15" i="30"/>
  <c r="F16" i="27"/>
  <c r="H16" i="27" s="1"/>
  <c r="N15" i="30" s="1"/>
  <c r="F16" i="32"/>
  <c r="H16" i="32" s="1"/>
  <c r="K15" i="30" s="1"/>
  <c r="F38" i="27"/>
  <c r="H38" i="27" s="1"/>
  <c r="N37" i="30" s="1"/>
  <c r="F37" i="27"/>
  <c r="H37" i="27" s="1"/>
  <c r="N36" i="30" s="1"/>
  <c r="F28" i="27"/>
  <c r="H28" i="27" s="1"/>
  <c r="N27" i="30" s="1"/>
  <c r="F27" i="27"/>
  <c r="H27" i="27" s="1"/>
  <c r="N26" i="30" s="1"/>
  <c r="F23" i="27"/>
  <c r="H23" i="27" s="1"/>
  <c r="N22" i="30" s="1"/>
  <c r="F14" i="27"/>
  <c r="H14" i="27" s="1"/>
  <c r="N13" i="30" s="1"/>
  <c r="F13" i="27"/>
  <c r="H13" i="27" s="1"/>
  <c r="N12" i="30" s="1"/>
  <c r="F38" i="31"/>
  <c r="H38" i="31" s="1"/>
  <c r="M37" i="30" s="1"/>
  <c r="F37" i="31"/>
  <c r="H37" i="31" s="1"/>
  <c r="M36" i="30" s="1"/>
  <c r="F28" i="31"/>
  <c r="H28" i="31" s="1"/>
  <c r="M27" i="30" s="1"/>
  <c r="F27" i="31"/>
  <c r="H27" i="31" s="1"/>
  <c r="M26" i="30" s="1"/>
  <c r="F23" i="31"/>
  <c r="H23" i="31" s="1"/>
  <c r="M22" i="30" s="1"/>
  <c r="F14" i="31"/>
  <c r="H14" i="31" s="1"/>
  <c r="M13" i="30" s="1"/>
  <c r="F13" i="31"/>
  <c r="H13" i="31" s="1"/>
  <c r="M12" i="30" s="1"/>
  <c r="F38" i="26"/>
  <c r="H38" i="26" s="1"/>
  <c r="L37" i="30" s="1"/>
  <c r="F37" i="26"/>
  <c r="H37" i="26" s="1"/>
  <c r="L36" i="30" s="1"/>
  <c r="H28" i="26"/>
  <c r="L27" i="30" s="1"/>
  <c r="F27" i="26"/>
  <c r="H27" i="26" s="1"/>
  <c r="L26" i="30" s="1"/>
  <c r="F23" i="26"/>
  <c r="H23" i="26" s="1"/>
  <c r="L22" i="30" s="1"/>
  <c r="F14" i="26"/>
  <c r="H14" i="26" s="1"/>
  <c r="L13" i="30" s="1"/>
  <c r="F13" i="26"/>
  <c r="H13" i="26" s="1"/>
  <c r="L12" i="30" s="1"/>
  <c r="H111" i="26"/>
  <c r="H110" i="26"/>
  <c r="H109" i="26"/>
  <c r="H108" i="26"/>
  <c r="H107" i="26"/>
  <c r="H106" i="26"/>
  <c r="H105" i="26"/>
  <c r="H104" i="26"/>
  <c r="H103" i="26"/>
  <c r="H102" i="26"/>
  <c r="H101" i="26"/>
  <c r="H100" i="26"/>
  <c r="H98" i="26"/>
  <c r="H97" i="26"/>
  <c r="H96" i="26"/>
  <c r="H95" i="26"/>
  <c r="H94" i="26"/>
  <c r="H93" i="26"/>
  <c r="H92" i="26"/>
  <c r="H91" i="26"/>
  <c r="H88" i="26"/>
  <c r="H87" i="26"/>
  <c r="H86" i="26"/>
  <c r="H85" i="26"/>
  <c r="B85" i="26"/>
  <c r="B86" i="26" s="1"/>
  <c r="B87" i="26" s="1"/>
  <c r="B88" i="26" s="1"/>
  <c r="B91" i="26" s="1"/>
  <c r="B92" i="26" s="1"/>
  <c r="B93" i="26" s="1"/>
  <c r="B94" i="26" s="1"/>
  <c r="B95" i="26" s="1"/>
  <c r="B96" i="26" s="1"/>
  <c r="B97" i="26" s="1"/>
  <c r="B98" i="26" s="1"/>
  <c r="B99" i="26" s="1"/>
  <c r="H111" i="31"/>
  <c r="H110" i="31"/>
  <c r="H109" i="31"/>
  <c r="H108" i="31"/>
  <c r="H107" i="31"/>
  <c r="H106" i="31"/>
  <c r="H105" i="31"/>
  <c r="H104" i="31"/>
  <c r="H103" i="31"/>
  <c r="H102" i="31"/>
  <c r="H101" i="31"/>
  <c r="H100" i="31"/>
  <c r="H98" i="31"/>
  <c r="H97" i="31"/>
  <c r="H96" i="31"/>
  <c r="H95" i="31"/>
  <c r="H94" i="31"/>
  <c r="H93" i="31"/>
  <c r="H92" i="31"/>
  <c r="H91" i="31"/>
  <c r="H88" i="31"/>
  <c r="H87" i="31"/>
  <c r="H86" i="31"/>
  <c r="H85" i="31"/>
  <c r="B85" i="31"/>
  <c r="B86" i="31" s="1"/>
  <c r="B87" i="31" s="1"/>
  <c r="B88" i="31" s="1"/>
  <c r="B91" i="31" s="1"/>
  <c r="B92" i="31" s="1"/>
  <c r="B93" i="31" s="1"/>
  <c r="B94" i="31" s="1"/>
  <c r="B95" i="31" s="1"/>
  <c r="B96" i="31" s="1"/>
  <c r="B97" i="31" s="1"/>
  <c r="B98" i="31" s="1"/>
  <c r="B99" i="31" s="1"/>
  <c r="H114" i="27"/>
  <c r="H113" i="27"/>
  <c r="H112" i="27"/>
  <c r="H111" i="27"/>
  <c r="H110" i="27"/>
  <c r="H109" i="27"/>
  <c r="H108" i="27"/>
  <c r="H107" i="27"/>
  <c r="H106" i="27"/>
  <c r="H105" i="27"/>
  <c r="H104" i="27"/>
  <c r="H103" i="27"/>
  <c r="H101" i="27"/>
  <c r="H100" i="27"/>
  <c r="H99" i="27"/>
  <c r="H98" i="27"/>
  <c r="H97" i="27"/>
  <c r="H96" i="27"/>
  <c r="H95" i="27"/>
  <c r="H94" i="27"/>
  <c r="H91" i="27"/>
  <c r="H90" i="27"/>
  <c r="H89" i="27"/>
  <c r="H88" i="27"/>
  <c r="B88" i="27"/>
  <c r="B89" i="27" s="1"/>
  <c r="B90" i="27" s="1"/>
  <c r="B91" i="27" s="1"/>
  <c r="B94" i="27" s="1"/>
  <c r="B95" i="27" s="1"/>
  <c r="B96" i="27" s="1"/>
  <c r="B97" i="27" s="1"/>
  <c r="B98" i="27" s="1"/>
  <c r="B99" i="27" s="1"/>
  <c r="B100" i="27" s="1"/>
  <c r="B101" i="27" s="1"/>
  <c r="B102" i="27" s="1"/>
  <c r="H110" i="32"/>
  <c r="H109" i="32"/>
  <c r="H108" i="32"/>
  <c r="H107" i="32"/>
  <c r="H106" i="32"/>
  <c r="H105" i="32"/>
  <c r="H104" i="32"/>
  <c r="H103" i="32"/>
  <c r="H102" i="32"/>
  <c r="H101" i="32"/>
  <c r="H100" i="32"/>
  <c r="H99" i="32"/>
  <c r="H97" i="32"/>
  <c r="H96" i="32"/>
  <c r="H95" i="32"/>
  <c r="H94" i="32"/>
  <c r="H93" i="32"/>
  <c r="H92" i="32"/>
  <c r="H91" i="32"/>
  <c r="H90" i="32"/>
  <c r="H87" i="32"/>
  <c r="H86" i="32"/>
  <c r="H85" i="32"/>
  <c r="H84" i="32"/>
  <c r="B84" i="32"/>
  <c r="B85" i="32" s="1"/>
  <c r="B86" i="32" s="1"/>
  <c r="B87" i="32" s="1"/>
  <c r="B90" i="32" s="1"/>
  <c r="B91" i="32" s="1"/>
  <c r="B92" i="32" s="1"/>
  <c r="B93" i="32" s="1"/>
  <c r="B94" i="32" s="1"/>
  <c r="B95" i="32" s="1"/>
  <c r="B96" i="32" s="1"/>
  <c r="B97" i="32" s="1"/>
  <c r="B98" i="32" s="1"/>
  <c r="H15" i="30" l="1"/>
  <c r="H35" i="30"/>
  <c r="B108" i="26"/>
  <c r="B109" i="26" s="1"/>
  <c r="B110" i="26" s="1"/>
  <c r="B111" i="26" s="1"/>
  <c r="B100" i="26"/>
  <c r="B101" i="26" s="1"/>
  <c r="B102" i="26" s="1"/>
  <c r="B103" i="26" s="1"/>
  <c r="B104" i="26" s="1"/>
  <c r="B105" i="26" s="1"/>
  <c r="B106" i="26" s="1"/>
  <c r="B107" i="26" s="1"/>
  <c r="B107" i="32"/>
  <c r="B108" i="32" s="1"/>
  <c r="B109" i="32" s="1"/>
  <c r="B110" i="32" s="1"/>
  <c r="B99" i="32"/>
  <c r="B100" i="32" s="1"/>
  <c r="B101" i="32" s="1"/>
  <c r="B102" i="32" s="1"/>
  <c r="B103" i="32" s="1"/>
  <c r="B104" i="32" s="1"/>
  <c r="B105" i="32" s="1"/>
  <c r="B106" i="32" s="1"/>
  <c r="B111" i="27"/>
  <c r="B112" i="27" s="1"/>
  <c r="B113" i="27" s="1"/>
  <c r="B114" i="27" s="1"/>
  <c r="B103" i="27"/>
  <c r="B104" i="27" s="1"/>
  <c r="B105" i="27" s="1"/>
  <c r="B106" i="27" s="1"/>
  <c r="B107" i="27" s="1"/>
  <c r="B108" i="27" s="1"/>
  <c r="B109" i="27" s="1"/>
  <c r="B110" i="27" s="1"/>
  <c r="B108" i="31"/>
  <c r="B109" i="31" s="1"/>
  <c r="B110" i="31" s="1"/>
  <c r="B111" i="31" s="1"/>
  <c r="B100" i="31"/>
  <c r="B101" i="31" s="1"/>
  <c r="B102" i="31" s="1"/>
  <c r="B103" i="31" s="1"/>
  <c r="B104" i="31" s="1"/>
  <c r="B105" i="31" s="1"/>
  <c r="B106" i="31" s="1"/>
  <c r="B107" i="31" s="1"/>
  <c r="F37" i="32" l="1"/>
  <c r="H37" i="32" s="1"/>
  <c r="K36" i="30" s="1"/>
  <c r="H36" i="30" s="1"/>
  <c r="F28" i="32"/>
  <c r="H28" i="32" s="1"/>
  <c r="K27" i="30" s="1"/>
  <c r="H27" i="30" s="1"/>
  <c r="H23" i="32"/>
  <c r="K22" i="30" s="1"/>
  <c r="H22" i="30" s="1"/>
  <c r="B84" i="30" l="1"/>
  <c r="H110" i="30"/>
  <c r="H109" i="30"/>
  <c r="H108" i="30"/>
  <c r="H107" i="30"/>
  <c r="H106" i="30"/>
  <c r="H105" i="30"/>
  <c r="H104" i="30"/>
  <c r="H103" i="30"/>
  <c r="H102" i="30"/>
  <c r="H101" i="30"/>
  <c r="H100" i="30"/>
  <c r="H99" i="30"/>
  <c r="H97" i="30"/>
  <c r="H96" i="30"/>
  <c r="H95" i="30"/>
  <c r="H94" i="30"/>
  <c r="H93" i="30"/>
  <c r="H91" i="30"/>
  <c r="H90" i="30"/>
  <c r="H92" i="30" l="1"/>
  <c r="H87" i="30" l="1"/>
  <c r="H85" i="30"/>
  <c r="H84" i="30" l="1"/>
  <c r="H86" i="30"/>
  <c r="L67" i="27" l="1"/>
  <c r="L63" i="32"/>
  <c r="F67" i="32" l="1"/>
  <c r="F11" i="32" s="1"/>
  <c r="F66" i="32"/>
  <c r="F68" i="32" l="1"/>
  <c r="L64" i="31" l="1"/>
  <c r="L64" i="26"/>
  <c r="F38" i="32" l="1"/>
  <c r="H38" i="32" s="1"/>
  <c r="K37" i="30" s="1"/>
  <c r="H37" i="30" s="1"/>
  <c r="F27" i="32" l="1"/>
  <c r="H27" i="32" s="1"/>
  <c r="K26" i="30" s="1"/>
  <c r="H26" i="30" s="1"/>
  <c r="M63" i="32" l="1"/>
  <c r="M64" i="31"/>
  <c r="M67" i="27"/>
  <c r="N63" i="32" l="1"/>
  <c r="N64" i="32" s="1"/>
  <c r="H62" i="32"/>
  <c r="F14" i="32"/>
  <c r="F13" i="32"/>
  <c r="B12" i="32"/>
  <c r="F68" i="31"/>
  <c r="F67" i="31"/>
  <c r="N64" i="31"/>
  <c r="N65" i="31" s="1"/>
  <c r="H63" i="31"/>
  <c r="B12" i="31"/>
  <c r="B13" i="31" s="1"/>
  <c r="B14" i="31" s="1"/>
  <c r="B15" i="31" s="1"/>
  <c r="H14" i="32" l="1"/>
  <c r="K13" i="30" s="1"/>
  <c r="H13" i="30" s="1"/>
  <c r="H13" i="32"/>
  <c r="K12" i="30" s="1"/>
  <c r="H12" i="30" s="1"/>
  <c r="F12" i="31"/>
  <c r="F20" i="31"/>
  <c r="F15" i="31"/>
  <c r="F11" i="31"/>
  <c r="H11" i="31" s="1"/>
  <c r="M10" i="30" s="1"/>
  <c r="F21" i="31"/>
  <c r="B16" i="31"/>
  <c r="F21" i="32"/>
  <c r="B13" i="32"/>
  <c r="B14" i="32" s="1"/>
  <c r="B15" i="32" s="1"/>
  <c r="F20" i="32"/>
  <c r="F15" i="32"/>
  <c r="F69" i="31"/>
  <c r="O64" i="31"/>
  <c r="H11" i="32"/>
  <c r="O63" i="32"/>
  <c r="F12" i="32"/>
  <c r="B17" i="31" l="1"/>
  <c r="F45" i="31"/>
  <c r="H45" i="31" s="1"/>
  <c r="M44" i="30" s="1"/>
  <c r="H21" i="31"/>
  <c r="M20" i="30" s="1"/>
  <c r="H15" i="31"/>
  <c r="M14" i="30" s="1"/>
  <c r="H20" i="31"/>
  <c r="M19" i="30" s="1"/>
  <c r="H12" i="31"/>
  <c r="M11" i="30" s="1"/>
  <c r="F45" i="32"/>
  <c r="H21" i="32"/>
  <c r="K20" i="30" s="1"/>
  <c r="H15" i="32"/>
  <c r="K14" i="30" s="1"/>
  <c r="H20" i="32"/>
  <c r="K19" i="30" s="1"/>
  <c r="H12" i="32"/>
  <c r="K11" i="30" s="1"/>
  <c r="B16" i="32"/>
  <c r="K10" i="30"/>
  <c r="B18" i="31" l="1"/>
  <c r="B19" i="31" s="1"/>
  <c r="B20" i="31" s="1"/>
  <c r="B21" i="31" s="1"/>
  <c r="B22" i="31" s="1"/>
  <c r="H45" i="32"/>
  <c r="K44" i="30" s="1"/>
  <c r="B17" i="32"/>
  <c r="H52" i="31"/>
  <c r="M51" i="30" s="1"/>
  <c r="H52" i="32" l="1"/>
  <c r="K51" i="30" s="1"/>
  <c r="B23" i="31"/>
  <c r="B24" i="31" s="1"/>
  <c r="B25" i="31" s="1"/>
  <c r="B26" i="31" s="1"/>
  <c r="B27" i="31" s="1"/>
  <c r="B28" i="31" s="1"/>
  <c r="B29" i="31" s="1"/>
  <c r="B35" i="31" s="1"/>
  <c r="B18" i="32"/>
  <c r="B19" i="32" s="1"/>
  <c r="M53" i="30"/>
  <c r="H56" i="31"/>
  <c r="M55" i="30" s="1"/>
  <c r="M52" i="30"/>
  <c r="K52" i="30" l="1"/>
  <c r="B30" i="31"/>
  <c r="B31" i="31" s="1"/>
  <c r="B32" i="31" s="1"/>
  <c r="B33" i="31" s="1"/>
  <c r="B34" i="31" s="1"/>
  <c r="B36" i="31"/>
  <c r="B37" i="31" s="1"/>
  <c r="B20" i="32"/>
  <c r="B21" i="32" s="1"/>
  <c r="B22" i="32" s="1"/>
  <c r="K53" i="30"/>
  <c r="H56" i="32"/>
  <c r="K55" i="30" s="1"/>
  <c r="H57" i="31"/>
  <c r="M56" i="30" s="1"/>
  <c r="B38" i="31" l="1"/>
  <c r="B39" i="31" s="1"/>
  <c r="B40" i="31" s="1"/>
  <c r="B41" i="31" s="1"/>
  <c r="B42" i="31" s="1"/>
  <c r="B23" i="32"/>
  <c r="B24" i="32" s="1"/>
  <c r="B25" i="32" s="1"/>
  <c r="B26" i="32" s="1"/>
  <c r="B27" i="32" s="1"/>
  <c r="B28" i="32" s="1"/>
  <c r="B29" i="32" s="1"/>
  <c r="H57" i="32"/>
  <c r="K56" i="30" s="1"/>
  <c r="B43" i="31" l="1"/>
  <c r="B35" i="32"/>
  <c r="B30" i="32"/>
  <c r="B31" i="32" s="1"/>
  <c r="B32" i="32" s="1"/>
  <c r="B33" i="32" s="1"/>
  <c r="B34" i="32" s="1"/>
  <c r="B36" i="32"/>
  <c r="B37" i="32" s="1"/>
  <c r="O67" i="27"/>
  <c r="N64" i="26"/>
  <c r="N65" i="26" s="1"/>
  <c r="B44" i="31" l="1"/>
  <c r="B45" i="31" s="1"/>
  <c r="B46" i="31" s="1"/>
  <c r="B47" i="31" s="1"/>
  <c r="B48" i="31" s="1"/>
  <c r="B49" i="31" s="1"/>
  <c r="B38" i="32"/>
  <c r="B39" i="32" s="1"/>
  <c r="B40" i="32" s="1"/>
  <c r="B41" i="32" s="1"/>
  <c r="O64" i="26"/>
  <c r="N67" i="27"/>
  <c r="N68" i="27" s="1"/>
  <c r="B42" i="32" l="1"/>
  <c r="B43" i="32" s="1"/>
  <c r="B44" i="32" s="1"/>
  <c r="B45" i="32" s="1"/>
  <c r="B46" i="32" s="1"/>
  <c r="B47" i="32" s="1"/>
  <c r="B48" i="32" s="1"/>
  <c r="B49" i="32" s="1"/>
  <c r="K1" i="30"/>
  <c r="B12" i="27"/>
  <c r="B13" i="27" s="1"/>
  <c r="B14" i="27" s="1"/>
  <c r="B15" i="27" s="1"/>
  <c r="B12" i="26"/>
  <c r="B13" i="26" s="1"/>
  <c r="B14" i="26" s="1"/>
  <c r="B15" i="26" s="1"/>
  <c r="B16" i="26" l="1"/>
  <c r="B16" i="27"/>
  <c r="B53" i="32" l="1"/>
  <c r="B54" i="32" s="1"/>
  <c r="B56" i="32" s="1"/>
  <c r="B53" i="31"/>
  <c r="B54" i="31" s="1"/>
  <c r="B56" i="31" s="1"/>
  <c r="B17" i="26"/>
  <c r="B18" i="26" s="1"/>
  <c r="B19" i="26" s="1"/>
  <c r="B17" i="27"/>
  <c r="B18" i="27" l="1"/>
  <c r="B19" i="27" s="1"/>
  <c r="B20" i="27" s="1"/>
  <c r="B21" i="27" s="1"/>
  <c r="B22" i="27" s="1"/>
  <c r="B20" i="26"/>
  <c r="B21" i="26" s="1"/>
  <c r="B22" i="26" s="1"/>
  <c r="B23" i="27" l="1"/>
  <c r="B24" i="27" s="1"/>
  <c r="B25" i="27" s="1"/>
  <c r="B26" i="27" s="1"/>
  <c r="B27" i="27" s="1"/>
  <c r="B28" i="27" s="1"/>
  <c r="B29" i="27" s="1"/>
  <c r="B23" i="26"/>
  <c r="B24" i="26" s="1"/>
  <c r="B25" i="26" s="1"/>
  <c r="B26" i="26" s="1"/>
  <c r="B27" i="26" s="1"/>
  <c r="B28" i="26" s="1"/>
  <c r="B29" i="26" s="1"/>
  <c r="B35" i="26" s="1"/>
  <c r="H66" i="27"/>
  <c r="H63" i="26"/>
  <c r="F71" i="27"/>
  <c r="F70" i="27"/>
  <c r="F68" i="26"/>
  <c r="F67" i="26"/>
  <c r="B11" i="30"/>
  <c r="B12" i="30" s="1"/>
  <c r="B13" i="30" s="1"/>
  <c r="B14" i="30" s="1"/>
  <c r="B35" i="27" l="1"/>
  <c r="B36" i="27" s="1"/>
  <c r="B37" i="27" s="1"/>
  <c r="B36" i="26"/>
  <c r="B37" i="26" s="1"/>
  <c r="B30" i="26"/>
  <c r="B31" i="26" s="1"/>
  <c r="B32" i="26" s="1"/>
  <c r="B33" i="26" s="1"/>
  <c r="B34" i="26" s="1"/>
  <c r="B30" i="27"/>
  <c r="B31" i="27" s="1"/>
  <c r="B32" i="27" s="1"/>
  <c r="B33" i="27" s="1"/>
  <c r="B34" i="27" s="1"/>
  <c r="F20" i="27"/>
  <c r="H20" i="27" s="1"/>
  <c r="N19" i="30" s="1"/>
  <c r="F12" i="27"/>
  <c r="H12" i="27" s="1"/>
  <c r="F15" i="27"/>
  <c r="F11" i="27"/>
  <c r="H11" i="27" s="1"/>
  <c r="F21" i="27"/>
  <c r="F20" i="26"/>
  <c r="H20" i="26" s="1"/>
  <c r="L19" i="30" s="1"/>
  <c r="F15" i="26"/>
  <c r="F12" i="26"/>
  <c r="H12" i="26" s="1"/>
  <c r="F11" i="26"/>
  <c r="H11" i="26" s="1"/>
  <c r="F21" i="26"/>
  <c r="B15" i="30"/>
  <c r="F69" i="26"/>
  <c r="F72" i="27"/>
  <c r="H19" i="30" l="1"/>
  <c r="B38" i="26"/>
  <c r="B39" i="26" s="1"/>
  <c r="B40" i="26" s="1"/>
  <c r="B41" i="26" s="1"/>
  <c r="B42" i="26" s="1"/>
  <c r="B38" i="27"/>
  <c r="B39" i="27" s="1"/>
  <c r="B40" i="27" s="1"/>
  <c r="B41" i="27" s="1"/>
  <c r="B42" i="27" s="1"/>
  <c r="F45" i="27"/>
  <c r="H45" i="27" s="1"/>
  <c r="N44" i="30" s="1"/>
  <c r="H21" i="27"/>
  <c r="N20" i="30" s="1"/>
  <c r="H15" i="27"/>
  <c r="N14" i="30" s="1"/>
  <c r="F45" i="26"/>
  <c r="H45" i="26" s="1"/>
  <c r="H21" i="26"/>
  <c r="L20" i="30" s="1"/>
  <c r="H15" i="26"/>
  <c r="L14" i="30" s="1"/>
  <c r="B16" i="30"/>
  <c r="L11" i="30"/>
  <c r="N11" i="30"/>
  <c r="L10" i="30"/>
  <c r="N10" i="30"/>
  <c r="H14" i="30" l="1"/>
  <c r="H20" i="30"/>
  <c r="H10" i="30"/>
  <c r="H11" i="30"/>
  <c r="L44" i="30"/>
  <c r="H44" i="30" s="1"/>
  <c r="B43" i="27"/>
  <c r="B44" i="27" s="1"/>
  <c r="B45" i="27" s="1"/>
  <c r="B46" i="27" s="1"/>
  <c r="B47" i="27" s="1"/>
  <c r="B48" i="27" s="1"/>
  <c r="B49" i="27" s="1"/>
  <c r="B17" i="30"/>
  <c r="B18" i="30" s="1"/>
  <c r="B19" i="30" s="1"/>
  <c r="B20" i="30" s="1"/>
  <c r="B21" i="30" s="1"/>
  <c r="B22" i="30" s="1"/>
  <c r="B23" i="30" s="1"/>
  <c r="B24" i="30" s="1"/>
  <c r="B25" i="30" s="1"/>
  <c r="B26" i="30" s="1"/>
  <c r="B27" i="30" s="1"/>
  <c r="B28" i="30" s="1"/>
  <c r="B34" i="30" s="1"/>
  <c r="B43" i="26" l="1"/>
  <c r="B44" i="26" s="1"/>
  <c r="B45" i="26" s="1"/>
  <c r="B46" i="26" s="1"/>
  <c r="B47" i="26" s="1"/>
  <c r="B48" i="26" s="1"/>
  <c r="B49" i="26" s="1"/>
  <c r="B29" i="30"/>
  <c r="B30" i="30" s="1"/>
  <c r="B31" i="30" s="1"/>
  <c r="B32" i="30" s="1"/>
  <c r="B33" i="30" s="1"/>
  <c r="B35" i="30" l="1"/>
  <c r="B36" i="30" s="1"/>
  <c r="B37" i="30" s="1"/>
  <c r="B38" i="30" s="1"/>
  <c r="B39" i="30" s="1"/>
  <c r="B40" i="30" s="1"/>
  <c r="B41" i="30" s="1"/>
  <c r="B42" i="30" l="1"/>
  <c r="B43" i="30" s="1"/>
  <c r="B44" i="30" s="1"/>
  <c r="B45" i="30" s="1"/>
  <c r="B46" i="30" s="1"/>
  <c r="B47" i="30" s="1"/>
  <c r="B48" i="30" s="1"/>
  <c r="B53" i="27"/>
  <c r="B54" i="27" s="1"/>
  <c r="B56" i="27" s="1"/>
  <c r="B85" i="30"/>
  <c r="B86" i="30" s="1"/>
  <c r="B87" i="30" s="1"/>
  <c r="B90" i="30" s="1"/>
  <c r="B91" i="30" s="1"/>
  <c r="B92" i="30" s="1"/>
  <c r="B93" i="30" s="1"/>
  <c r="B94" i="30" s="1"/>
  <c r="B95" i="30" s="1"/>
  <c r="B96" i="30" s="1"/>
  <c r="B97" i="30" s="1"/>
  <c r="B98" i="30" s="1"/>
  <c r="B53" i="26" l="1"/>
  <c r="B54" i="26" s="1"/>
  <c r="B56" i="26" s="1"/>
  <c r="B107" i="30"/>
  <c r="B108" i="30" s="1"/>
  <c r="B109" i="30" s="1"/>
  <c r="B110" i="30" s="1"/>
  <c r="B99" i="30"/>
  <c r="B100" i="30" s="1"/>
  <c r="B101" i="30" s="1"/>
  <c r="B102" i="30" s="1"/>
  <c r="B103" i="30" s="1"/>
  <c r="B104" i="30" s="1"/>
  <c r="B105" i="30" s="1"/>
  <c r="B106" i="30" s="1"/>
  <c r="H52" i="26"/>
  <c r="L51" i="30" s="1"/>
  <c r="H52" i="27"/>
  <c r="N51" i="30" s="1"/>
  <c r="B52" i="30" l="1"/>
  <c r="B53" i="30" s="1"/>
  <c r="B55" i="30" s="1"/>
  <c r="L53" i="30"/>
  <c r="N53" i="30"/>
  <c r="H56" i="27"/>
  <c r="N55" i="30" s="1"/>
  <c r="H56" i="26"/>
  <c r="L55" i="30" s="1"/>
  <c r="H51" i="30"/>
  <c r="N52" i="30"/>
  <c r="L52" i="30"/>
  <c r="H55" i="30" l="1"/>
  <c r="H53" i="30"/>
  <c r="H52" i="30"/>
  <c r="H57" i="27"/>
  <c r="N56" i="30" s="1"/>
  <c r="H57" i="26"/>
  <c r="L56" i="30" s="1"/>
  <c r="H56" i="30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tc={B0DA8200-5587-487F-9089-CE43C5EBF401}</author>
  </authors>
  <commentList>
    <comment ref="M39" authorId="0" shapeId="0" xr:uid="{B0DA8200-5587-487F-9089-CE43C5EBF401}">
      <text>
        <r>
          <rPr>
            <sz val="12"/>
            <rFont val="Arial"/>
            <family val="2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might need an extra bend for quick connect; might need a reducer</t>
        </r>
      </text>
    </comment>
  </commentList>
</comments>
</file>

<file path=xl/sharedStrings.xml><?xml version="1.0" encoding="utf-8"?>
<sst xmlns="http://schemas.openxmlformats.org/spreadsheetml/2006/main" count="1101" uniqueCount="221">
  <si>
    <t>DESCRIPTION</t>
  </si>
  <si>
    <t>UNITS</t>
  </si>
  <si>
    <t>QTY.</t>
  </si>
  <si>
    <t>LF</t>
  </si>
  <si>
    <t>EA</t>
  </si>
  <si>
    <t>Wetwell Cleaning</t>
  </si>
  <si>
    <t>SF</t>
  </si>
  <si>
    <t>Influent Line Plug</t>
  </si>
  <si>
    <t>By-Pass Pumping</t>
  </si>
  <si>
    <t>ITEM NO.</t>
  </si>
  <si>
    <t>UNIT PRICE            ($)</t>
  </si>
  <si>
    <t>EXTENDED PRICE                ($)</t>
  </si>
  <si>
    <t>Top Elevation:</t>
  </si>
  <si>
    <t>NGVD</t>
  </si>
  <si>
    <t>WW Depth:</t>
  </si>
  <si>
    <t>Bottom Elevation:</t>
  </si>
  <si>
    <t>Wet Well Dia:</t>
  </si>
  <si>
    <t>ft</t>
  </si>
  <si>
    <t>WW2Cross:</t>
  </si>
  <si>
    <t>Cross2P.V.:</t>
  </si>
  <si>
    <t>Top or Bottom Surface Area:</t>
  </si>
  <si>
    <t>sq-ft</t>
  </si>
  <si>
    <t>Total Internal Surface Area:</t>
  </si>
  <si>
    <t>Wall Surface Area:</t>
  </si>
  <si>
    <t>VF</t>
  </si>
  <si>
    <t>LIFT STATION REHABILITATION</t>
  </si>
  <si>
    <t>EXTENDED PRICE
($)</t>
  </si>
  <si>
    <t>S.S. Pipe Bracing</t>
  </si>
  <si>
    <t>Ductile Iron Fittings</t>
  </si>
  <si>
    <t>LS</t>
  </si>
  <si>
    <t>No. of Pumps</t>
  </si>
  <si>
    <t>Add Stilling Well</t>
  </si>
  <si>
    <t>Yes</t>
  </si>
  <si>
    <t>No</t>
  </si>
  <si>
    <t>Valve Vault to be Raised:</t>
  </si>
  <si>
    <t>Meter Vault to be Raised:</t>
  </si>
  <si>
    <t>1AA</t>
  </si>
  <si>
    <t>4-8AA</t>
  </si>
  <si>
    <t>20-22AA</t>
  </si>
  <si>
    <t>23-26AA</t>
  </si>
  <si>
    <t>26-32AA</t>
  </si>
  <si>
    <t>34-37AA</t>
  </si>
  <si>
    <t>38-41AA</t>
  </si>
  <si>
    <t>42-48AA</t>
  </si>
  <si>
    <t>49AA</t>
  </si>
  <si>
    <t>73-77AA</t>
  </si>
  <si>
    <t>78-82AA</t>
  </si>
  <si>
    <t>83-87AA</t>
  </si>
  <si>
    <t>88AA</t>
  </si>
  <si>
    <t>95-96AA</t>
  </si>
  <si>
    <t>97AA</t>
  </si>
  <si>
    <t>101-105AA</t>
  </si>
  <si>
    <t>106-110AA</t>
  </si>
  <si>
    <t>116-123AA</t>
  </si>
  <si>
    <t>124-127AA</t>
  </si>
  <si>
    <t>129AA</t>
  </si>
  <si>
    <t>59-65AA</t>
  </si>
  <si>
    <t>New Spray Liner</t>
  </si>
  <si>
    <t>Gate Valve, MJ</t>
  </si>
  <si>
    <t>Concrete Slab, Valve Assembly</t>
  </si>
  <si>
    <t>Above Ground Valve Assembly</t>
  </si>
  <si>
    <t>SY</t>
  </si>
  <si>
    <t>29AB</t>
  </si>
  <si>
    <t>Grout Fill Ex. Drain, abandon</t>
  </si>
  <si>
    <t>2" S.S.Pump Guide Rail System</t>
  </si>
  <si>
    <t>17A</t>
  </si>
  <si>
    <t>19A</t>
  </si>
  <si>
    <t>=MID(CELL("filename"),FIND("]",CELL("filename"))+1,255)</t>
  </si>
  <si>
    <t>Replace Guide Rails?</t>
  </si>
  <si>
    <t>Design Point:</t>
  </si>
  <si>
    <t>1 pump</t>
  </si>
  <si>
    <t>2 pumps (150%)</t>
  </si>
  <si>
    <t>HDPE ID</t>
  </si>
  <si>
    <t>PVC ID</t>
  </si>
  <si>
    <t>Dia. Disch. Pipe (in)</t>
  </si>
  <si>
    <t>Design Flow (gpm)</t>
  </si>
  <si>
    <t>Vel. In Disch. Pipe (f/s)</t>
  </si>
  <si>
    <t>Washed Shell with Weed Barrier</t>
  </si>
  <si>
    <t>DIA.</t>
  </si>
  <si>
    <t>Sch 80</t>
  </si>
  <si>
    <t>Install New Lift Station Driveway, 6" thick concrete</t>
  </si>
  <si>
    <t>Wetwell Discharge Piping, HDPE DR-11</t>
  </si>
  <si>
    <t>Pump Base Ells, BPIU</t>
  </si>
  <si>
    <t>Pump Base Ell Mounting Plate</t>
  </si>
  <si>
    <t>PVC Vent, Sch 80, 4"</t>
  </si>
  <si>
    <t>Gate Valve, FLG, 4"</t>
  </si>
  <si>
    <t>Swing Check Valve, FLG, 4"</t>
  </si>
  <si>
    <t>Gate Valve, MJ, 4"</t>
  </si>
  <si>
    <t>Pipe, D.I., FLG, 4"</t>
  </si>
  <si>
    <t>S.S. Adjustable Valve Supports, FLG attachment</t>
  </si>
  <si>
    <t>Gate Valve, FLG</t>
  </si>
  <si>
    <t>Swing Check Valve, FLG</t>
  </si>
  <si>
    <t>Pipe, D.I., FLG</t>
  </si>
  <si>
    <t>@</t>
  </si>
  <si>
    <t>1-12P</t>
  </si>
  <si>
    <t>Influent Line Plug, 8"</t>
  </si>
  <si>
    <t>U/M</t>
  </si>
  <si>
    <t>UNIT               PRICE</t>
  </si>
  <si>
    <t>Sodding</t>
  </si>
  <si>
    <t>Wetwell Discharge Piping, HDPE DR-11, 4"</t>
  </si>
  <si>
    <t>Pump Base Ells, BPIU-14</t>
  </si>
  <si>
    <t>Pipe, PVC (DR-18), 4"</t>
  </si>
  <si>
    <t>Pipe, PVC (DR-18)</t>
  </si>
  <si>
    <t>Subtotal Construction Cost</t>
  </si>
  <si>
    <t xml:space="preserve">     Tee, FLG </t>
  </si>
  <si>
    <t xml:space="preserve">     90, FLG</t>
  </si>
  <si>
    <t xml:space="preserve">     90, MJ</t>
  </si>
  <si>
    <t xml:space="preserve">     45, MJ</t>
  </si>
  <si>
    <t xml:space="preserve">     Tee, FLG, 4"</t>
  </si>
  <si>
    <t xml:space="preserve">     90, FLG, 4"</t>
  </si>
  <si>
    <t xml:space="preserve">     90, MJ, 4"</t>
  </si>
  <si>
    <t xml:space="preserve">     90, FLG, 6"</t>
  </si>
  <si>
    <t>CY</t>
  </si>
  <si>
    <t>taken from Lsinfo 2018</t>
  </si>
  <si>
    <t>If Vel. In Disch. Pipe (1 pump) ≥ 8 f/s upsize pipe diameter</t>
  </si>
  <si>
    <t>Level Transducer, GXS3-PP300-A49-B49-50-C01-D49</t>
  </si>
  <si>
    <t>PVC Vent, Sch 80, 6"</t>
  </si>
  <si>
    <t>Remove / Repair Ex. Liner</t>
  </si>
  <si>
    <t>Abandon Existing Structure</t>
  </si>
  <si>
    <t>Upgrade / Relocate Ex. Meter, Backflow, &amp; Hose Bibb Assembly</t>
  </si>
  <si>
    <t>Replace Ex. Tapping Saddle; Install Brass Plug</t>
  </si>
  <si>
    <t>Influent Drop Bowl/Pipe</t>
  </si>
  <si>
    <t>New Polymer Concrete Lift Station &amp; Aboveground Valve Assembly</t>
  </si>
  <si>
    <t>Convert Ex. Lift Station to Concentric Manhole</t>
  </si>
  <si>
    <t>Site Demolition</t>
  </si>
  <si>
    <t>Tree Removal; 1"-6"</t>
  </si>
  <si>
    <t>Fill Dirt, clean and compacted</t>
  </si>
  <si>
    <t>Retaining Wall, railroad tie construction</t>
  </si>
  <si>
    <t>Reinforced Concrete Slab (poured in place)</t>
  </si>
  <si>
    <t>Emergency Backup Pump &amp; Fuel Tank</t>
  </si>
  <si>
    <t>PVC Pipe (C900, DR-18), 6" (Pump Discharge Line)</t>
  </si>
  <si>
    <t>HDPE DR-11, 8" (Pump Suction Line)</t>
  </si>
  <si>
    <t xml:space="preserve">     Red., FLG, 4"x6" </t>
  </si>
  <si>
    <t xml:space="preserve">     Red., FLG,  4"x8" </t>
  </si>
  <si>
    <t xml:space="preserve">     45, MJ, 6" </t>
  </si>
  <si>
    <t xml:space="preserve">     45, FLG, 8"</t>
  </si>
  <si>
    <t xml:space="preserve">     90, FLG. 8"</t>
  </si>
  <si>
    <t xml:space="preserve">     90, MJ, 8"</t>
  </si>
  <si>
    <t xml:space="preserve">     90, HDPE Molded , Fusion Welded, 8"</t>
  </si>
  <si>
    <t>Sch 80 PVC Conduit, 2"</t>
  </si>
  <si>
    <t>PVC Stilling Well, 6"</t>
  </si>
  <si>
    <t>Permits</t>
  </si>
  <si>
    <t>Below</t>
  </si>
  <si>
    <t>Above</t>
  </si>
  <si>
    <t>S.S. Pipe Bracing, 8 ft dia.</t>
  </si>
  <si>
    <t>Quick Coupler Adapter, aluminum, male, w/ Alum. Dust Cap, 4"</t>
  </si>
  <si>
    <t>Quick Coupler Adapter, aluminum, male, w/ Alum. Dust Cap, 6"</t>
  </si>
  <si>
    <t>Concrete Floor &amp; Fillit Concrete Vol:</t>
  </si>
  <si>
    <t>cu-yd</t>
  </si>
  <si>
    <t>Hatch Cover Size Requirements</t>
  </si>
  <si>
    <t>Disch Pipe Size</t>
  </si>
  <si>
    <t>Hatch Size</t>
  </si>
  <si>
    <t>4"</t>
  </si>
  <si>
    <t>6"</t>
  </si>
  <si>
    <t>8"</t>
  </si>
  <si>
    <t>36"x48"</t>
  </si>
  <si>
    <t>36"x60"</t>
  </si>
  <si>
    <t>36"x72"</t>
  </si>
  <si>
    <t>WW Dia. Range</t>
  </si>
  <si>
    <t>30"x48"</t>
  </si>
  <si>
    <t>6'</t>
  </si>
  <si>
    <t>6', 8'</t>
  </si>
  <si>
    <t>5'</t>
  </si>
  <si>
    <t>30"x42"</t>
  </si>
  <si>
    <t>4'</t>
  </si>
  <si>
    <t>*side-out let tee</t>
  </si>
  <si>
    <t>4"*</t>
  </si>
  <si>
    <t>3"</t>
  </si>
  <si>
    <t>30"x32"</t>
  </si>
  <si>
    <t>41"</t>
  </si>
  <si>
    <t>8'</t>
  </si>
  <si>
    <t>15A</t>
  </si>
  <si>
    <t>Morton Village</t>
  </si>
  <si>
    <t>Palm Court</t>
  </si>
  <si>
    <t>Harbour Landings Estates</t>
  </si>
  <si>
    <t>15D</t>
  </si>
  <si>
    <t>S.S. Pipe Bracing, 6 ft dia.</t>
  </si>
  <si>
    <t>Influent Line Plug, 15"</t>
  </si>
  <si>
    <t>Mulch with Weed Barrier</t>
  </si>
  <si>
    <t>Landscape Removal</t>
  </si>
  <si>
    <t>Landscape Removal, 14 vibernums &amp; leafy plant</t>
  </si>
  <si>
    <t>Wetwell Discharge Piping, HDPE DR-11, 6"</t>
  </si>
  <si>
    <t>Gate Valve, FLG, 6"</t>
  </si>
  <si>
    <t>Swing Check Valve, FLG, 6"</t>
  </si>
  <si>
    <t>Gate Valve, MJ, 6"</t>
  </si>
  <si>
    <t>Pipe, D.I., FLG, 6"</t>
  </si>
  <si>
    <t>Pipe, PVC (DR-18), 6"</t>
  </si>
  <si>
    <t xml:space="preserve">     Tee, FLG, 6"</t>
  </si>
  <si>
    <t xml:space="preserve">     90, MJ, 6"</t>
  </si>
  <si>
    <t xml:space="preserve">     45, MJ, 6"</t>
  </si>
  <si>
    <t>Water Service Connection and Line, 2"</t>
  </si>
  <si>
    <t>Aluminum Hatch Cover, varies, single door (Wetwell)</t>
  </si>
  <si>
    <t>Modify Existing Rim Elevation, wet well</t>
  </si>
  <si>
    <t>Replace Existing Top Slab, wet well</t>
  </si>
  <si>
    <t>Liner, spray-on</t>
  </si>
  <si>
    <t>Quick Coupler Adapter, aluminum, male, w/ Alum. Dust Cap</t>
  </si>
  <si>
    <t xml:space="preserve">     MJ Sleeve, 4"</t>
  </si>
  <si>
    <t xml:space="preserve">     MJ Sleeve, 6"</t>
  </si>
  <si>
    <t xml:space="preserve">     MJ Sleeve</t>
  </si>
  <si>
    <t>Curb, miami</t>
  </si>
  <si>
    <t>Curb, Miami</t>
  </si>
  <si>
    <t>Left Intentionally Blank</t>
  </si>
  <si>
    <t>Concrete Repair, Wet Well, 2" thick, (if required)</t>
  </si>
  <si>
    <t>Aluminum Hatch Cover, 36" x 48", single door (Wetwell)</t>
  </si>
  <si>
    <t>Aluminum Hatch Cover, 36" x 60", single door (Wetwell)</t>
  </si>
  <si>
    <t>APPENDIX K, BID PRICING FORMS</t>
  </si>
  <si>
    <t>IFBC NO. 21-TA003585AJ</t>
  </si>
  <si>
    <t xml:space="preserve">BIDS BASED ON A COMPLETION TIME OF 240 CALENDAR DAYS </t>
  </si>
  <si>
    <t xml:space="preserve">Total Bid with Contingency Based on Completion Time of 240 Calendar Days </t>
  </si>
  <si>
    <t xml:space="preserve">Total Base Bid Based on Completion time of 240 Calendar days </t>
  </si>
  <si>
    <t xml:space="preserve">Contract Contingency </t>
  </si>
  <si>
    <t>SLS R&amp;R 2021 GROUP 2, REHAB WETWELL, VALVE VAULT, &amp; PIPING FOR LIFT STATION</t>
  </si>
  <si>
    <t>Wet Well to be Raised/(Lowered):</t>
  </si>
  <si>
    <t xml:space="preserve"> LS 15D RTU 218 - PROJECT NO. 402.5121081</t>
  </si>
  <si>
    <t xml:space="preserve"> LS PALM COURT RTU 145 - PROJECT NO. 402.5158480</t>
  </si>
  <si>
    <t xml:space="preserve"> LS HARBOUR LANDINGS ESTATES RTU 153 - PROJECT NO. 402.5158580</t>
  </si>
  <si>
    <t xml:space="preserve"> LS MORTON VILLAGE RTU 110 - PROJECT NO. 402.5158380</t>
  </si>
  <si>
    <t>SATELLITE LIFT STATION (LS) R&amp;R 2021 GROUP 2 
 ·LS MORTON VILLAGE RTU 110 
 ·LS PALM COURT RTU 145
 ·LS HARBOUR LANDINGS ESTATES RTU 153
 ·LS 15D RTU 218</t>
  </si>
  <si>
    <r>
      <t>Wet Well to be Raised/</t>
    </r>
    <r>
      <rPr>
        <sz val="11"/>
        <color rgb="FFFF0000"/>
        <rFont val="Calibri"/>
        <family val="2"/>
        <scheme val="minor"/>
      </rPr>
      <t>(Lowered):</t>
    </r>
  </si>
  <si>
    <t>Mobilization</t>
  </si>
  <si>
    <t>Record Drawings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</si>
</sst>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##0%_);_(##0%\);_(* &quot; &quot;_);_(@_)"/>
    <numFmt numFmtId="165" formatCode="&quot;$&quot;#,##0"/>
    <numFmt numFmtId="166" formatCode="0.0"/>
    <numFmt numFmtId="167" formatCode="#\ &quot;in&quot;"/>
    <numFmt numFmtId="168" formatCode="&quot;SLS R&amp;R 2014 Group 3 - &quot;\ 0"/>
    <numFmt numFmtId="169" formatCode="0.0%"/>
    <numFmt numFmtId="170" formatCode="#\ &quot;GPM&quot;"/>
    <numFmt numFmtId="171" formatCode="#\ &quot;TDH&quot;"/>
    <numFmt numFmtId="172" formatCode="&quot;$&quot;#,##0.00"/>
  </numFmts>
  <fonts count="26" x14ac:knownFonts="1">
    <font>
      <sz val="12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2"/>
      <name val="Arial"/>
      <family val="2"/>
    </font>
    <font>
      <sz val="12"/>
      <name val="Arial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3"/>
      <name val="Calibri"/>
      <family val="2"/>
      <scheme val="minor"/>
    </font>
    <font>
      <u/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strike/>
      <sz val="11"/>
      <name val="Calibri"/>
      <family val="2"/>
      <scheme val="minor"/>
    </font>
    <font>
      <strike/>
      <sz val="11"/>
      <color theme="3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i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57">
    <xf numFmtId="0" fontId="0" fillId="0" borderId="0"/>
    <xf numFmtId="0" fontId="9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9" fontId="12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7" fillId="0" borderId="0"/>
    <xf numFmtId="9" fontId="11" fillId="0" borderId="0" applyFont="0" applyFill="0" applyBorder="0" applyAlignment="0" applyProtection="0"/>
    <xf numFmtId="0" fontId="7" fillId="0" borderId="0"/>
    <xf numFmtId="0" fontId="11" fillId="0" borderId="0"/>
    <xf numFmtId="43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44" fontId="5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579">
    <xf numFmtId="0" fontId="0" fillId="0" borderId="0" xfId="0"/>
    <xf numFmtId="0" fontId="16" fillId="0" borderId="0" xfId="1" applyFont="1" applyProtection="1"/>
    <xf numFmtId="0" fontId="16" fillId="0" borderId="0" xfId="1" applyFont="1" applyAlignment="1" applyProtection="1">
      <alignment horizontal="center"/>
    </xf>
    <xf numFmtId="38" fontId="16" fillId="0" borderId="0" xfId="1" applyNumberFormat="1" applyFont="1" applyAlignment="1" applyProtection="1">
      <alignment horizontal="center"/>
    </xf>
    <xf numFmtId="40" fontId="16" fillId="0" borderId="0" xfId="1" applyNumberFormat="1" applyFont="1" applyAlignment="1" applyProtection="1"/>
    <xf numFmtId="168" fontId="16" fillId="0" borderId="0" xfId="1" applyNumberFormat="1" applyFont="1" applyAlignment="1" applyProtection="1"/>
    <xf numFmtId="0" fontId="17" fillId="0" borderId="0" xfId="1" applyFont="1" applyProtection="1"/>
    <xf numFmtId="49" fontId="16" fillId="0" borderId="0" xfId="1" applyNumberFormat="1" applyFont="1" applyAlignment="1" applyProtection="1"/>
    <xf numFmtId="0" fontId="17" fillId="0" borderId="0" xfId="0" applyNumberFormat="1" applyFont="1" applyAlignment="1" applyProtection="1"/>
    <xf numFmtId="0" fontId="16" fillId="0" borderId="0" xfId="0" applyNumberFormat="1" applyFont="1" applyAlignment="1" applyProtection="1"/>
    <xf numFmtId="40" fontId="16" fillId="0" borderId="0" xfId="1" applyNumberFormat="1" applyFont="1" applyAlignment="1" applyProtection="1">
      <alignment horizontal="center"/>
    </xf>
    <xf numFmtId="9" fontId="17" fillId="0" borderId="0" xfId="25" applyFont="1" applyBorder="1" applyAlignment="1" applyProtection="1">
      <alignment horizontal="center"/>
    </xf>
    <xf numFmtId="0" fontId="17" fillId="0" borderId="12" xfId="1" applyFont="1" applyBorder="1" applyAlignment="1" applyProtection="1">
      <alignment horizontal="center" vertical="top" wrapText="1"/>
    </xf>
    <xf numFmtId="0" fontId="17" fillId="0" borderId="20" xfId="1" applyFont="1" applyBorder="1" applyAlignment="1" applyProtection="1">
      <alignment horizontal="center" vertical="top" wrapText="1"/>
    </xf>
    <xf numFmtId="0" fontId="17" fillId="0" borderId="14" xfId="1" applyFont="1" applyBorder="1" applyAlignment="1" applyProtection="1">
      <alignment horizontal="center" vertical="top" wrapText="1"/>
    </xf>
    <xf numFmtId="0" fontId="17" fillId="0" borderId="18" xfId="1" applyFont="1" applyBorder="1" applyAlignment="1" applyProtection="1">
      <alignment wrapText="1"/>
    </xf>
    <xf numFmtId="0" fontId="17" fillId="0" borderId="0" xfId="1" applyFont="1" applyBorder="1" applyAlignment="1" applyProtection="1">
      <alignment wrapText="1"/>
    </xf>
    <xf numFmtId="0" fontId="16" fillId="0" borderId="2" xfId="1" applyFont="1" applyBorder="1" applyAlignment="1" applyProtection="1">
      <alignment horizontal="center" vertical="center" wrapText="1"/>
    </xf>
    <xf numFmtId="0" fontId="17" fillId="0" borderId="41" xfId="1" applyFont="1" applyBorder="1" applyAlignment="1" applyProtection="1">
      <alignment horizontal="center" vertical="top" wrapText="1"/>
    </xf>
    <xf numFmtId="0" fontId="17" fillId="0" borderId="42" xfId="1" applyFont="1" applyBorder="1" applyAlignment="1" applyProtection="1">
      <alignment horizontal="center" vertical="top" wrapText="1"/>
    </xf>
    <xf numFmtId="0" fontId="17" fillId="0" borderId="43" xfId="1" applyFont="1" applyBorder="1" applyAlignment="1" applyProtection="1">
      <alignment horizontal="center" vertical="top" wrapText="1"/>
    </xf>
    <xf numFmtId="0" fontId="17" fillId="0" borderId="44" xfId="1" applyFont="1" applyBorder="1" applyAlignment="1" applyProtection="1">
      <alignment horizontal="center" vertical="top" wrapText="1"/>
    </xf>
    <xf numFmtId="0" fontId="17" fillId="0" borderId="45" xfId="1" applyFont="1" applyBorder="1" applyAlignment="1" applyProtection="1">
      <alignment horizontal="center" vertical="top" wrapText="1"/>
    </xf>
    <xf numFmtId="0" fontId="16" fillId="0" borderId="0" xfId="1" applyFont="1" applyBorder="1" applyAlignment="1" applyProtection="1">
      <alignment horizontal="center" vertical="center" wrapText="1"/>
    </xf>
    <xf numFmtId="0" fontId="16" fillId="0" borderId="32" xfId="1" applyFont="1" applyBorder="1" applyAlignment="1" applyProtection="1">
      <alignment horizontal="center"/>
    </xf>
    <xf numFmtId="0" fontId="16" fillId="0" borderId="28" xfId="23" applyFont="1" applyBorder="1" applyAlignment="1" applyProtection="1">
      <alignment horizontal="center" vertical="center"/>
    </xf>
    <xf numFmtId="0" fontId="16" fillId="0" borderId="28" xfId="23" applyNumberFormat="1" applyFont="1" applyFill="1" applyBorder="1" applyAlignment="1" applyProtection="1">
      <alignment horizontal="center" vertical="center"/>
    </xf>
    <xf numFmtId="4" fontId="2" fillId="0" borderId="28" xfId="24" applyNumberFormat="1" applyFont="1" applyBorder="1" applyAlignment="1">
      <alignment horizontal="center"/>
    </xf>
    <xf numFmtId="44" fontId="16" fillId="0" borderId="31" xfId="30" applyNumberFormat="1" applyFont="1" applyFill="1" applyBorder="1" applyAlignment="1" applyProtection="1">
      <alignment horizontal="right"/>
    </xf>
    <xf numFmtId="165" fontId="16" fillId="0" borderId="0" xfId="23" applyNumberFormat="1" applyFont="1" applyFill="1" applyBorder="1" applyAlignment="1" applyProtection="1">
      <alignment horizontal="center"/>
    </xf>
    <xf numFmtId="172" fontId="16" fillId="0" borderId="0" xfId="1" applyNumberFormat="1" applyFont="1" applyAlignment="1" applyProtection="1">
      <alignment horizontal="center"/>
    </xf>
    <xf numFmtId="172" fontId="16" fillId="0" borderId="0" xfId="28" applyNumberFormat="1" applyFont="1" applyBorder="1" applyAlignment="1" applyProtection="1">
      <alignment horizontal="center"/>
    </xf>
    <xf numFmtId="4" fontId="16" fillId="0" borderId="0" xfId="28" applyNumberFormat="1" applyFont="1" applyBorder="1" applyAlignment="1" applyProtection="1">
      <alignment horizontal="center"/>
    </xf>
    <xf numFmtId="0" fontId="16" fillId="0" borderId="1" xfId="1" applyFont="1" applyBorder="1" applyAlignment="1" applyProtection="1">
      <alignment horizontal="center"/>
    </xf>
    <xf numFmtId="38" fontId="16" fillId="0" borderId="2" xfId="23" applyNumberFormat="1" applyFont="1" applyFill="1" applyBorder="1" applyAlignment="1" applyProtection="1">
      <alignment horizontal="center" vertical="center"/>
    </xf>
    <xf numFmtId="0" fontId="16" fillId="0" borderId="2" xfId="23" applyNumberFormat="1" applyFont="1" applyFill="1" applyBorder="1" applyAlignment="1" applyProtection="1">
      <alignment horizontal="center" vertical="center"/>
    </xf>
    <xf numFmtId="4" fontId="2" fillId="0" borderId="2" xfId="24" applyNumberFormat="1" applyFont="1" applyBorder="1" applyAlignment="1">
      <alignment horizontal="center"/>
    </xf>
    <xf numFmtId="44" fontId="16" fillId="0" borderId="29" xfId="30" applyNumberFormat="1" applyFont="1" applyFill="1" applyBorder="1" applyAlignment="1" applyProtection="1">
      <alignment horizontal="right"/>
    </xf>
    <xf numFmtId="0" fontId="18" fillId="0" borderId="2" xfId="23" applyNumberFormat="1" applyFont="1" applyFill="1" applyBorder="1" applyAlignment="1" applyProtection="1">
      <alignment horizontal="center" vertical="center"/>
    </xf>
    <xf numFmtId="166" fontId="16" fillId="0" borderId="2" xfId="23" applyNumberFormat="1" applyFont="1" applyFill="1" applyBorder="1" applyAlignment="1" applyProtection="1">
      <alignment horizontal="center" vertical="center"/>
    </xf>
    <xf numFmtId="8" fontId="2" fillId="0" borderId="2" xfId="30" applyNumberFormat="1" applyFont="1" applyFill="1" applyBorder="1" applyAlignment="1">
      <alignment horizontal="right"/>
    </xf>
    <xf numFmtId="165" fontId="16" fillId="0" borderId="0" xfId="23" applyNumberFormat="1" applyFont="1" applyBorder="1" applyAlignment="1" applyProtection="1">
      <alignment horizontal="center"/>
    </xf>
    <xf numFmtId="0" fontId="16" fillId="0" borderId="1" xfId="1" applyFont="1" applyFill="1" applyBorder="1" applyAlignment="1" applyProtection="1">
      <alignment horizontal="center"/>
    </xf>
    <xf numFmtId="0" fontId="18" fillId="0" borderId="2" xfId="1" applyNumberFormat="1" applyFont="1" applyFill="1" applyBorder="1" applyAlignment="1" applyProtection="1">
      <alignment horizontal="center"/>
    </xf>
    <xf numFmtId="8" fontId="2" fillId="0" borderId="21" xfId="30" applyNumberFormat="1" applyFont="1" applyFill="1" applyBorder="1" applyAlignment="1">
      <alignment horizontal="right"/>
    </xf>
    <xf numFmtId="4" fontId="2" fillId="0" borderId="21" xfId="15" applyNumberFormat="1" applyFont="1" applyBorder="1" applyAlignment="1">
      <alignment horizontal="center"/>
    </xf>
    <xf numFmtId="38" fontId="16" fillId="0" borderId="11" xfId="23" applyNumberFormat="1" applyFont="1" applyFill="1" applyBorder="1" applyAlignment="1" applyProtection="1">
      <alignment vertical="center"/>
    </xf>
    <xf numFmtId="38" fontId="16" fillId="0" borderId="24" xfId="23" applyNumberFormat="1" applyFont="1" applyFill="1" applyBorder="1" applyAlignment="1" applyProtection="1">
      <alignment vertical="center"/>
    </xf>
    <xf numFmtId="0" fontId="16" fillId="0" borderId="2" xfId="1" applyFont="1" applyFill="1" applyBorder="1" applyAlignment="1" applyProtection="1">
      <alignment horizontal="center"/>
    </xf>
    <xf numFmtId="0" fontId="16" fillId="0" borderId="2" xfId="1" applyNumberFormat="1" applyFont="1" applyBorder="1" applyAlignment="1" applyProtection="1">
      <alignment horizontal="center"/>
    </xf>
    <xf numFmtId="40" fontId="16" fillId="0" borderId="2" xfId="1" applyNumberFormat="1" applyFont="1" applyBorder="1" applyAlignment="1" applyProtection="1"/>
    <xf numFmtId="38" fontId="16" fillId="0" borderId="11" xfId="23" applyNumberFormat="1" applyFont="1" applyFill="1" applyBorder="1" applyAlignment="1" applyProtection="1">
      <alignment horizontal="left" vertical="center"/>
    </xf>
    <xf numFmtId="38" fontId="16" fillId="0" borderId="24" xfId="23" applyNumberFormat="1" applyFont="1" applyFill="1" applyBorder="1" applyAlignment="1" applyProtection="1">
      <alignment horizontal="left" vertical="center"/>
    </xf>
    <xf numFmtId="165" fontId="16" fillId="0" borderId="0" xfId="1" applyNumberFormat="1" applyFont="1" applyBorder="1" applyAlignment="1" applyProtection="1">
      <alignment horizontal="center"/>
    </xf>
    <xf numFmtId="40" fontId="16" fillId="0" borderId="0" xfId="1" applyNumberFormat="1" applyFont="1" applyBorder="1" applyAlignment="1" applyProtection="1"/>
    <xf numFmtId="40" fontId="17" fillId="0" borderId="0" xfId="1" applyNumberFormat="1" applyFont="1" applyBorder="1" applyAlignment="1" applyProtection="1"/>
    <xf numFmtId="0" fontId="16" fillId="2" borderId="1" xfId="1" applyFont="1" applyFill="1" applyBorder="1" applyAlignment="1" applyProtection="1">
      <alignment horizontal="center"/>
    </xf>
    <xf numFmtId="38" fontId="16" fillId="2" borderId="2" xfId="23" applyNumberFormat="1" applyFont="1" applyFill="1" applyBorder="1" applyAlignment="1" applyProtection="1">
      <alignment horizontal="center" vertical="center"/>
    </xf>
    <xf numFmtId="0" fontId="18" fillId="2" borderId="2" xfId="23" applyNumberFormat="1" applyFont="1" applyFill="1" applyBorder="1" applyAlignment="1" applyProtection="1">
      <alignment horizontal="center" vertical="center"/>
    </xf>
    <xf numFmtId="4" fontId="2" fillId="2" borderId="2" xfId="24" applyNumberFormat="1" applyFont="1" applyFill="1" applyBorder="1" applyAlignment="1">
      <alignment horizontal="center"/>
    </xf>
    <xf numFmtId="44" fontId="2" fillId="2" borderId="29" xfId="24" applyNumberFormat="1" applyFont="1" applyFill="1" applyBorder="1" applyAlignment="1">
      <alignment horizontal="center"/>
    </xf>
    <xf numFmtId="0" fontId="16" fillId="0" borderId="1" xfId="1" applyFont="1" applyFill="1" applyBorder="1" applyAlignment="1" applyProtection="1">
      <alignment horizontal="right"/>
    </xf>
    <xf numFmtId="38" fontId="16" fillId="0" borderId="11" xfId="16" applyNumberFormat="1" applyFont="1" applyFill="1" applyBorder="1" applyAlignment="1">
      <alignment horizontal="left"/>
    </xf>
    <xf numFmtId="38" fontId="16" fillId="0" borderId="24" xfId="16" applyNumberFormat="1" applyFont="1" applyFill="1" applyBorder="1" applyAlignment="1">
      <alignment horizontal="left"/>
    </xf>
    <xf numFmtId="0" fontId="18" fillId="0" borderId="2" xfId="3" applyNumberFormat="1" applyFont="1" applyFill="1" applyBorder="1" applyAlignment="1" applyProtection="1">
      <alignment horizontal="center" vertical="center"/>
    </xf>
    <xf numFmtId="38" fontId="16" fillId="0" borderId="21" xfId="23" applyNumberFormat="1" applyFont="1" applyFill="1" applyBorder="1" applyAlignment="1" applyProtection="1">
      <alignment horizontal="center" vertical="center"/>
    </xf>
    <xf numFmtId="0" fontId="18" fillId="0" borderId="2" xfId="1" applyNumberFormat="1" applyFont="1" applyBorder="1" applyAlignment="1" applyProtection="1">
      <alignment horizontal="center"/>
    </xf>
    <xf numFmtId="38" fontId="16" fillId="0" borderId="2" xfId="23" applyNumberFormat="1" applyFont="1" applyBorder="1" applyAlignment="1">
      <alignment horizontal="center" vertical="center"/>
    </xf>
    <xf numFmtId="0" fontId="18" fillId="0" borderId="21" xfId="23" applyNumberFormat="1" applyFont="1" applyFill="1" applyBorder="1" applyAlignment="1" applyProtection="1">
      <alignment horizontal="center" vertical="center"/>
    </xf>
    <xf numFmtId="0" fontId="16" fillId="0" borderId="1" xfId="1" applyFont="1" applyBorder="1" applyAlignment="1">
      <alignment horizontal="center"/>
    </xf>
    <xf numFmtId="38" fontId="16" fillId="0" borderId="11" xfId="23" applyNumberFormat="1" applyFont="1" applyBorder="1" applyAlignment="1">
      <alignment horizontal="left" vertical="center"/>
    </xf>
    <xf numFmtId="38" fontId="16" fillId="0" borderId="24" xfId="19" applyNumberFormat="1" applyFont="1" applyBorder="1" applyAlignment="1">
      <alignment horizontal="left"/>
    </xf>
    <xf numFmtId="0" fontId="18" fillId="0" borderId="21" xfId="1" applyNumberFormat="1" applyFont="1" applyBorder="1" applyAlignment="1" applyProtection="1">
      <alignment horizontal="center"/>
    </xf>
    <xf numFmtId="0" fontId="16" fillId="0" borderId="11" xfId="1" applyFont="1" applyBorder="1" applyProtection="1"/>
    <xf numFmtId="0" fontId="16" fillId="0" borderId="24" xfId="1" applyFont="1" applyBorder="1" applyProtection="1"/>
    <xf numFmtId="0" fontId="16" fillId="0" borderId="24" xfId="1" applyFont="1" applyBorder="1" applyAlignment="1" applyProtection="1">
      <alignment horizontal="center"/>
    </xf>
    <xf numFmtId="0" fontId="16" fillId="0" borderId="2" xfId="1" applyFont="1" applyBorder="1" applyProtection="1"/>
    <xf numFmtId="0" fontId="16" fillId="0" borderId="11" xfId="1" applyFont="1" applyFill="1" applyBorder="1" applyProtection="1"/>
    <xf numFmtId="0" fontId="16" fillId="0" borderId="24" xfId="1" applyFont="1" applyFill="1" applyBorder="1" applyProtection="1"/>
    <xf numFmtId="0" fontId="16" fillId="0" borderId="21" xfId="1" applyFont="1" applyBorder="1" applyAlignment="1" applyProtection="1">
      <alignment horizontal="center"/>
    </xf>
    <xf numFmtId="0" fontId="16" fillId="2" borderId="11" xfId="1" applyFont="1" applyFill="1" applyBorder="1" applyProtection="1"/>
    <xf numFmtId="38" fontId="16" fillId="2" borderId="24" xfId="23" applyNumberFormat="1" applyFont="1" applyFill="1" applyBorder="1" applyAlignment="1" applyProtection="1">
      <alignment horizontal="left" vertical="center"/>
    </xf>
    <xf numFmtId="38" fontId="16" fillId="2" borderId="24" xfId="23" applyNumberFormat="1" applyFont="1" applyFill="1" applyBorder="1" applyAlignment="1" applyProtection="1">
      <alignment horizontal="center" vertical="center"/>
    </xf>
    <xf numFmtId="0" fontId="18" fillId="2" borderId="2" xfId="1" applyNumberFormat="1" applyFont="1" applyFill="1" applyBorder="1" applyAlignment="1" applyProtection="1">
      <alignment horizontal="center"/>
    </xf>
    <xf numFmtId="44" fontId="16" fillId="2" borderId="29" xfId="30" applyFont="1" applyFill="1" applyBorder="1" applyAlignment="1" applyProtection="1">
      <alignment horizontal="right"/>
    </xf>
    <xf numFmtId="0" fontId="16" fillId="2" borderId="2" xfId="23" applyNumberFormat="1" applyFont="1" applyFill="1" applyBorder="1" applyAlignment="1" applyProtection="1">
      <alignment horizontal="center" vertical="center"/>
    </xf>
    <xf numFmtId="44" fontId="16" fillId="2" borderId="40" xfId="30" applyFont="1" applyFill="1" applyBorder="1" applyAlignment="1" applyProtection="1">
      <alignment horizontal="right"/>
    </xf>
    <xf numFmtId="0" fontId="16" fillId="0" borderId="4" xfId="1" applyFont="1" applyBorder="1" applyAlignment="1" applyProtection="1">
      <alignment horizontal="center"/>
    </xf>
    <xf numFmtId="0" fontId="16" fillId="0" borderId="37" xfId="1" applyFont="1" applyBorder="1" applyAlignment="1" applyProtection="1">
      <alignment horizontal="center"/>
    </xf>
    <xf numFmtId="0" fontId="16" fillId="0" borderId="37" xfId="1" applyNumberFormat="1" applyFont="1" applyBorder="1" applyAlignment="1" applyProtection="1">
      <alignment horizontal="center"/>
    </xf>
    <xf numFmtId="4" fontId="16" fillId="0" borderId="35" xfId="1" applyNumberFormat="1" applyFont="1" applyBorder="1" applyAlignment="1" applyProtection="1">
      <alignment horizontal="right"/>
    </xf>
    <xf numFmtId="44" fontId="17" fillId="0" borderId="7" xfId="30" applyFont="1" applyBorder="1" applyAlignment="1" applyProtection="1">
      <alignment horizontal="right"/>
    </xf>
    <xf numFmtId="0" fontId="16" fillId="0" borderId="28" xfId="1" applyFont="1" applyBorder="1" applyAlignment="1" applyProtection="1">
      <alignment horizontal="center"/>
    </xf>
    <xf numFmtId="9" fontId="16" fillId="0" borderId="28" xfId="25" applyFont="1" applyBorder="1" applyAlignment="1" applyProtection="1">
      <alignment horizontal="center"/>
    </xf>
    <xf numFmtId="4" fontId="16" fillId="0" borderId="28" xfId="1" applyNumberFormat="1" applyFont="1" applyBorder="1" applyAlignment="1" applyProtection="1">
      <alignment horizontal="right"/>
    </xf>
    <xf numFmtId="44" fontId="16" fillId="0" borderId="31" xfId="30" applyFont="1" applyBorder="1" applyAlignment="1" applyProtection="1">
      <alignment horizontal="right"/>
    </xf>
    <xf numFmtId="0" fontId="16" fillId="0" borderId="11" xfId="1" applyFont="1" applyBorder="1" applyAlignment="1" applyProtection="1">
      <alignment horizontal="left"/>
    </xf>
    <xf numFmtId="0" fontId="16" fillId="0" borderId="24" xfId="1" applyFont="1" applyBorder="1" applyAlignment="1" applyProtection="1">
      <alignment horizontal="left"/>
    </xf>
    <xf numFmtId="0" fontId="16" fillId="0" borderId="2" xfId="1" applyFont="1" applyBorder="1" applyAlignment="1" applyProtection="1">
      <alignment horizontal="center"/>
    </xf>
    <xf numFmtId="9" fontId="16" fillId="0" borderId="2" xfId="25" applyFont="1" applyBorder="1" applyAlignment="1" applyProtection="1">
      <alignment horizontal="center"/>
    </xf>
    <xf numFmtId="4" fontId="16" fillId="0" borderId="2" xfId="1" applyNumberFormat="1" applyFont="1" applyBorder="1" applyAlignment="1" applyProtection="1">
      <alignment horizontal="right"/>
    </xf>
    <xf numFmtId="44" fontId="16" fillId="0" borderId="29" xfId="30" applyFont="1" applyBorder="1" applyAlignment="1" applyProtection="1">
      <alignment horizontal="right"/>
    </xf>
    <xf numFmtId="0" fontId="17" fillId="0" borderId="11" xfId="1" applyFont="1" applyBorder="1" applyAlignment="1" applyProtection="1">
      <alignment horizontal="left"/>
    </xf>
    <xf numFmtId="0" fontId="17" fillId="0" borderId="24" xfId="1" applyFont="1" applyBorder="1" applyAlignment="1" applyProtection="1">
      <alignment horizontal="left"/>
    </xf>
    <xf numFmtId="0" fontId="17" fillId="0" borderId="2" xfId="1" applyFont="1" applyBorder="1" applyAlignment="1" applyProtection="1">
      <alignment horizontal="center"/>
    </xf>
    <xf numFmtId="9" fontId="16" fillId="0" borderId="2" xfId="1" applyNumberFormat="1" applyFont="1" applyBorder="1" applyAlignment="1" applyProtection="1">
      <alignment horizontal="center"/>
    </xf>
    <xf numFmtId="9" fontId="16" fillId="0" borderId="18" xfId="1" applyNumberFormat="1" applyFont="1" applyBorder="1" applyAlignment="1" applyProtection="1">
      <alignment horizontal="center"/>
    </xf>
    <xf numFmtId="9" fontId="16" fillId="0" borderId="0" xfId="1" applyNumberFormat="1" applyFont="1" applyBorder="1" applyAlignment="1" applyProtection="1">
      <alignment horizontal="center"/>
    </xf>
    <xf numFmtId="0" fontId="16" fillId="0" borderId="5" xfId="1" applyFont="1" applyBorder="1" applyAlignment="1" applyProtection="1">
      <alignment horizontal="center"/>
    </xf>
    <xf numFmtId="0" fontId="16" fillId="0" borderId="5" xfId="1" applyNumberFormat="1" applyFont="1" applyBorder="1" applyAlignment="1" applyProtection="1">
      <alignment horizontal="center"/>
    </xf>
    <xf numFmtId="4" fontId="16" fillId="0" borderId="6" xfId="1" applyNumberFormat="1" applyFont="1" applyBorder="1" applyAlignment="1" applyProtection="1">
      <alignment horizontal="right"/>
    </xf>
    <xf numFmtId="0" fontId="19" fillId="0" borderId="0" xfId="1" applyFont="1" applyAlignment="1" applyProtection="1">
      <alignment horizontal="center"/>
    </xf>
    <xf numFmtId="0" fontId="16" fillId="0" borderId="0" xfId="1" applyFont="1" applyFill="1" applyProtection="1"/>
    <xf numFmtId="0" fontId="16" fillId="0" borderId="0" xfId="1" applyFont="1" applyFill="1" applyAlignment="1" applyProtection="1">
      <alignment horizontal="right"/>
    </xf>
    <xf numFmtId="166" fontId="16" fillId="0" borderId="0" xfId="1" applyNumberFormat="1" applyFont="1" applyFill="1" applyAlignment="1" applyProtection="1">
      <alignment horizontal="center"/>
    </xf>
    <xf numFmtId="40" fontId="16" fillId="0" borderId="0" xfId="1" applyNumberFormat="1" applyFont="1" applyFill="1" applyAlignment="1" applyProtection="1"/>
    <xf numFmtId="40" fontId="16" fillId="0" borderId="0" xfId="1" applyNumberFormat="1" applyFont="1" applyFill="1" applyAlignment="1" applyProtection="1">
      <alignment horizontal="center"/>
    </xf>
    <xf numFmtId="0" fontId="16" fillId="0" borderId="0" xfId="1" applyNumberFormat="1" applyFont="1" applyFill="1" applyAlignment="1" applyProtection="1">
      <alignment horizontal="center"/>
    </xf>
    <xf numFmtId="0" fontId="16" fillId="0" borderId="0" xfId="1" applyFont="1" applyFill="1" applyAlignment="1" applyProtection="1">
      <alignment horizontal="center"/>
    </xf>
    <xf numFmtId="38" fontId="16" fillId="0" borderId="0" xfId="1" applyNumberFormat="1" applyFont="1" applyFill="1" applyAlignment="1" applyProtection="1">
      <alignment horizontal="center"/>
    </xf>
    <xf numFmtId="0" fontId="16" fillId="0" borderId="0" xfId="0" applyFont="1" applyFill="1"/>
    <xf numFmtId="0" fontId="16" fillId="0" borderId="33" xfId="1" applyFont="1" applyBorder="1"/>
    <xf numFmtId="38" fontId="16" fillId="0" borderId="24" xfId="23" applyNumberFormat="1" applyFont="1" applyBorder="1" applyAlignment="1">
      <alignment horizontal="left" vertical="center"/>
    </xf>
    <xf numFmtId="0" fontId="16" fillId="0" borderId="21" xfId="1" applyFont="1" applyBorder="1" applyAlignment="1">
      <alignment horizontal="center"/>
    </xf>
    <xf numFmtId="0" fontId="18" fillId="0" borderId="21" xfId="1" applyFont="1" applyBorder="1" applyAlignment="1">
      <alignment horizontal="center"/>
    </xf>
    <xf numFmtId="8" fontId="16" fillId="0" borderId="2" xfId="1" applyNumberFormat="1" applyFont="1" applyBorder="1" applyAlignment="1">
      <alignment horizontal="right"/>
    </xf>
    <xf numFmtId="44" fontId="16" fillId="0" borderId="29" xfId="29" applyFont="1" applyBorder="1" applyAlignment="1">
      <alignment horizontal="right"/>
    </xf>
    <xf numFmtId="40" fontId="16" fillId="0" borderId="0" xfId="1" applyNumberFormat="1" applyFont="1"/>
    <xf numFmtId="4" fontId="16" fillId="0" borderId="0" xfId="1" applyNumberFormat="1" applyFont="1"/>
    <xf numFmtId="4" fontId="16" fillId="0" borderId="0" xfId="28" applyNumberFormat="1" applyFont="1" applyAlignment="1">
      <alignment horizontal="center"/>
    </xf>
    <xf numFmtId="0" fontId="16" fillId="0" borderId="0" xfId="1" applyFont="1"/>
    <xf numFmtId="0" fontId="16" fillId="0" borderId="34" xfId="1" applyFont="1" applyBorder="1"/>
    <xf numFmtId="0" fontId="16" fillId="0" borderId="11" xfId="1" applyFont="1" applyBorder="1"/>
    <xf numFmtId="0" fontId="16" fillId="0" borderId="24" xfId="1" applyFont="1" applyBorder="1"/>
    <xf numFmtId="0" fontId="16" fillId="0" borderId="2" xfId="1" applyFont="1" applyBorder="1" applyAlignment="1">
      <alignment horizontal="center"/>
    </xf>
    <xf numFmtId="0" fontId="18" fillId="0" borderId="2" xfId="1" applyFont="1" applyBorder="1" applyAlignment="1">
      <alignment horizontal="center"/>
    </xf>
    <xf numFmtId="38" fontId="16" fillId="0" borderId="24" xfId="23" applyNumberFormat="1" applyFont="1" applyBorder="1" applyAlignment="1">
      <alignment horizontal="center" vertical="center"/>
    </xf>
    <xf numFmtId="4" fontId="16" fillId="0" borderId="0" xfId="1" applyNumberFormat="1" applyFont="1" applyAlignment="1">
      <alignment horizontal="right"/>
    </xf>
    <xf numFmtId="4" fontId="16" fillId="0" borderId="0" xfId="28" applyNumberFormat="1" applyFont="1" applyAlignment="1">
      <alignment horizontal="right"/>
    </xf>
    <xf numFmtId="38" fontId="16" fillId="0" borderId="38" xfId="23" applyNumberFormat="1" applyFont="1" applyBorder="1" applyAlignment="1">
      <alignment horizontal="left" vertical="center"/>
    </xf>
    <xf numFmtId="0" fontId="17" fillId="0" borderId="0" xfId="1" applyFont="1" applyBorder="1" applyAlignment="1">
      <alignment horizontal="center"/>
    </xf>
    <xf numFmtId="38" fontId="16" fillId="0" borderId="21" xfId="23" applyNumberFormat="1" applyFont="1" applyBorder="1" applyAlignment="1">
      <alignment horizontal="center" vertical="center"/>
    </xf>
    <xf numFmtId="8" fontId="2" fillId="0" borderId="2" xfId="29" applyNumberFormat="1" applyFont="1" applyBorder="1" applyAlignment="1">
      <alignment horizontal="right"/>
    </xf>
    <xf numFmtId="0" fontId="16" fillId="0" borderId="0" xfId="1" applyFont="1" applyAlignment="1">
      <alignment horizontal="right"/>
    </xf>
    <xf numFmtId="0" fontId="17" fillId="0" borderId="0" xfId="1" applyFont="1" applyAlignment="1">
      <alignment horizontal="left"/>
    </xf>
    <xf numFmtId="0" fontId="17" fillId="0" borderId="0" xfId="1" applyFont="1"/>
    <xf numFmtId="0" fontId="17" fillId="0" borderId="0" xfId="1" applyFont="1" applyAlignment="1">
      <alignment horizontal="center"/>
    </xf>
    <xf numFmtId="0" fontId="17" fillId="0" borderId="0" xfId="1" applyFont="1" applyAlignment="1">
      <alignment horizontal="right"/>
    </xf>
    <xf numFmtId="38" fontId="16" fillId="3" borderId="21" xfId="23" applyNumberFormat="1" applyFont="1" applyFill="1" applyBorder="1" applyAlignment="1">
      <alignment horizontal="center" vertical="center"/>
    </xf>
    <xf numFmtId="0" fontId="16" fillId="3" borderId="2" xfId="1" applyFont="1" applyFill="1" applyBorder="1" applyAlignment="1">
      <alignment horizontal="center"/>
    </xf>
    <xf numFmtId="8" fontId="2" fillId="3" borderId="2" xfId="29" applyNumberFormat="1" applyFont="1" applyFill="1" applyBorder="1" applyAlignment="1">
      <alignment horizontal="right"/>
    </xf>
    <xf numFmtId="8" fontId="2" fillId="3" borderId="29" xfId="29" applyNumberFormat="1" applyFont="1" applyFill="1" applyBorder="1" applyAlignment="1">
      <alignment horizontal="right"/>
    </xf>
    <xf numFmtId="0" fontId="16" fillId="0" borderId="1" xfId="1" applyFont="1" applyBorder="1" applyAlignment="1">
      <alignment horizontal="right"/>
    </xf>
    <xf numFmtId="0" fontId="16" fillId="0" borderId="0" xfId="1" applyFont="1" applyAlignment="1">
      <alignment horizontal="left"/>
    </xf>
    <xf numFmtId="0" fontId="16" fillId="0" borderId="0" xfId="1" applyFont="1" applyAlignment="1">
      <alignment horizontal="center"/>
    </xf>
    <xf numFmtId="0" fontId="16" fillId="0" borderId="0" xfId="0" applyNumberFormat="1" applyFont="1" applyFill="1" applyAlignment="1" applyProtection="1"/>
    <xf numFmtId="0" fontId="16" fillId="0" borderId="0" xfId="1" applyFont="1" applyFill="1" applyBorder="1" applyAlignment="1" applyProtection="1">
      <alignment horizontal="center"/>
    </xf>
    <xf numFmtId="0" fontId="16" fillId="0" borderId="0" xfId="0" applyNumberFormat="1" applyFont="1" applyFill="1" applyBorder="1" applyAlignment="1" applyProtection="1"/>
    <xf numFmtId="38" fontId="16" fillId="0" borderId="0" xfId="1" applyNumberFormat="1" applyFont="1" applyFill="1" applyBorder="1" applyAlignment="1" applyProtection="1">
      <alignment horizontal="center"/>
    </xf>
    <xf numFmtId="40" fontId="16" fillId="0" borderId="0" xfId="1" applyNumberFormat="1" applyFont="1" applyFill="1" applyBorder="1" applyAlignment="1" applyProtection="1"/>
    <xf numFmtId="0" fontId="16" fillId="0" borderId="0" xfId="1" applyFont="1" applyFill="1" applyBorder="1" applyProtection="1"/>
    <xf numFmtId="49" fontId="16" fillId="0" borderId="0" xfId="0" applyNumberFormat="1" applyFont="1" applyFill="1" applyAlignment="1" applyProtection="1">
      <alignment horizontal="left"/>
    </xf>
    <xf numFmtId="0" fontId="17" fillId="0" borderId="0" xfId="0" applyNumberFormat="1" applyFont="1" applyFill="1" applyAlignment="1" applyProtection="1"/>
    <xf numFmtId="0" fontId="17" fillId="0" borderId="0" xfId="1" applyFont="1" applyFill="1" applyAlignment="1" applyProtection="1">
      <alignment horizontal="center"/>
    </xf>
    <xf numFmtId="38" fontId="17" fillId="0" borderId="0" xfId="1" applyNumberFormat="1" applyFont="1" applyFill="1" applyAlignment="1" applyProtection="1">
      <alignment horizontal="center"/>
    </xf>
    <xf numFmtId="40" fontId="17" fillId="0" borderId="0" xfId="1" applyNumberFormat="1" applyFont="1" applyFill="1" applyAlignment="1" applyProtection="1"/>
    <xf numFmtId="0" fontId="16" fillId="0" borderId="0" xfId="1" applyFont="1" applyFill="1" applyBorder="1" applyAlignment="1" applyProtection="1"/>
    <xf numFmtId="0" fontId="16" fillId="0" borderId="0" xfId="1" applyFont="1" applyFill="1" applyAlignment="1" applyProtection="1">
      <alignment horizontal="center" vertical="top" wrapText="1"/>
    </xf>
    <xf numFmtId="0" fontId="16" fillId="0" borderId="26" xfId="1" applyFont="1" applyFill="1" applyBorder="1" applyAlignment="1" applyProtection="1">
      <alignment horizontal="center" vertical="top" wrapText="1"/>
    </xf>
    <xf numFmtId="0" fontId="16" fillId="0" borderId="20" xfId="1" applyFont="1" applyFill="1" applyBorder="1" applyAlignment="1" applyProtection="1">
      <alignment horizontal="center" vertical="top" wrapText="1"/>
    </xf>
    <xf numFmtId="38" fontId="16" fillId="0" borderId="20" xfId="1" applyNumberFormat="1" applyFont="1" applyFill="1" applyBorder="1" applyAlignment="1" applyProtection="1">
      <alignment horizontal="center" vertical="top" wrapText="1"/>
    </xf>
    <xf numFmtId="40" fontId="16" fillId="0" borderId="20" xfId="1" applyNumberFormat="1" applyFont="1" applyFill="1" applyBorder="1" applyAlignment="1" applyProtection="1">
      <alignment horizontal="center" vertical="top" wrapText="1"/>
    </xf>
    <xf numFmtId="40" fontId="16" fillId="0" borderId="27" xfId="1" applyNumberFormat="1" applyFont="1" applyFill="1" applyBorder="1" applyAlignment="1" applyProtection="1">
      <alignment horizontal="center" vertical="top" wrapText="1"/>
    </xf>
    <xf numFmtId="0" fontId="16" fillId="0" borderId="0" xfId="1" applyFont="1" applyFill="1" applyBorder="1" applyAlignment="1" applyProtection="1">
      <alignment horizontal="centerContinuous"/>
    </xf>
    <xf numFmtId="0" fontId="16" fillId="0" borderId="0" xfId="1" applyFont="1" applyFill="1" applyBorder="1" applyAlignment="1" applyProtection="1">
      <alignment horizontal="center" vertical="top" wrapText="1"/>
    </xf>
    <xf numFmtId="0" fontId="16" fillId="0" borderId="30" xfId="1" applyFont="1" applyFill="1" applyBorder="1" applyAlignment="1" applyProtection="1">
      <alignment horizontal="center" vertical="top" wrapText="1"/>
    </xf>
    <xf numFmtId="0" fontId="16" fillId="0" borderId="42" xfId="1" applyFont="1" applyFill="1" applyBorder="1" applyAlignment="1" applyProtection="1">
      <alignment horizontal="center" vertical="top" wrapText="1"/>
    </xf>
    <xf numFmtId="0" fontId="16" fillId="0" borderId="43" xfId="1" applyFont="1" applyFill="1" applyBorder="1" applyAlignment="1" applyProtection="1">
      <alignment horizontal="center" vertical="top" wrapText="1"/>
    </xf>
    <xf numFmtId="0" fontId="16" fillId="0" borderId="44" xfId="1" applyFont="1" applyFill="1" applyBorder="1" applyAlignment="1" applyProtection="1">
      <alignment horizontal="center" vertical="top" wrapText="1"/>
    </xf>
    <xf numFmtId="38" fontId="16" fillId="0" borderId="44" xfId="1" applyNumberFormat="1" applyFont="1" applyFill="1" applyBorder="1" applyAlignment="1" applyProtection="1">
      <alignment horizontal="center" vertical="top" wrapText="1"/>
    </xf>
    <xf numFmtId="40" fontId="16" fillId="0" borderId="44" xfId="1" applyNumberFormat="1" applyFont="1" applyFill="1" applyBorder="1" applyAlignment="1" applyProtection="1">
      <alignment horizontal="center" vertical="top" wrapText="1"/>
    </xf>
    <xf numFmtId="40" fontId="16" fillId="0" borderId="46" xfId="1" applyNumberFormat="1" applyFont="1" applyFill="1" applyBorder="1" applyAlignment="1" applyProtection="1">
      <alignment horizontal="center" vertical="top" wrapText="1"/>
    </xf>
    <xf numFmtId="0" fontId="16" fillId="0" borderId="32" xfId="1" applyFont="1" applyFill="1" applyBorder="1" applyAlignment="1" applyProtection="1">
      <alignment horizontal="center"/>
    </xf>
    <xf numFmtId="0" fontId="16" fillId="0" borderId="28" xfId="23" applyFont="1" applyFill="1" applyBorder="1" applyAlignment="1" applyProtection="1">
      <alignment horizontal="center" vertical="center"/>
    </xf>
    <xf numFmtId="8" fontId="2" fillId="0" borderId="28" xfId="30" applyNumberFormat="1" applyFont="1" applyFill="1" applyBorder="1" applyAlignment="1" applyProtection="1">
      <alignment horizontal="right"/>
      <protection locked="0"/>
    </xf>
    <xf numFmtId="8" fontId="2" fillId="0" borderId="2" xfId="30" applyNumberFormat="1" applyFont="1" applyFill="1" applyBorder="1" applyAlignment="1" applyProtection="1">
      <alignment horizontal="right"/>
      <protection locked="0"/>
    </xf>
    <xf numFmtId="167" fontId="18" fillId="0" borderId="0" xfId="23" applyNumberFormat="1" applyFont="1" applyFill="1" applyBorder="1" applyAlignment="1" applyProtection="1">
      <alignment horizontal="center" vertical="center"/>
    </xf>
    <xf numFmtId="0" fontId="16" fillId="0" borderId="0" xfId="23" applyFont="1" applyFill="1" applyBorder="1" applyAlignment="1" applyProtection="1">
      <alignment horizontal="left" vertical="center"/>
    </xf>
    <xf numFmtId="0" fontId="16" fillId="0" borderId="0" xfId="23" applyFont="1" applyFill="1" applyBorder="1" applyAlignment="1" applyProtection="1">
      <alignment horizontal="center" vertical="center"/>
    </xf>
    <xf numFmtId="38" fontId="16" fillId="0" borderId="0" xfId="23" applyNumberFormat="1" applyFont="1" applyFill="1" applyBorder="1" applyAlignment="1" applyProtection="1">
      <alignment horizontal="center" vertical="center"/>
    </xf>
    <xf numFmtId="43" fontId="16" fillId="0" borderId="0" xfId="0" applyNumberFormat="1" applyFont="1" applyFill="1" applyBorder="1" applyAlignment="1">
      <alignment horizontal="center" vertical="center"/>
    </xf>
    <xf numFmtId="43" fontId="16" fillId="0" borderId="0" xfId="23" applyNumberFormat="1" applyFont="1" applyFill="1" applyBorder="1" applyAlignment="1" applyProtection="1"/>
    <xf numFmtId="167" fontId="18" fillId="0" borderId="0" xfId="3" applyNumberFormat="1" applyFont="1" applyFill="1" applyBorder="1" applyAlignment="1" applyProtection="1">
      <alignment horizontal="center" vertical="center"/>
    </xf>
    <xf numFmtId="0" fontId="16" fillId="0" borderId="0" xfId="1" applyFont="1" applyFill="1" applyBorder="1" applyAlignment="1" applyProtection="1">
      <alignment horizontal="left"/>
    </xf>
    <xf numFmtId="1" fontId="2" fillId="0" borderId="0" xfId="14" applyNumberFormat="1" applyFont="1" applyFill="1" applyBorder="1" applyAlignment="1">
      <alignment horizontal="center"/>
    </xf>
    <xf numFmtId="0" fontId="16" fillId="0" borderId="0" xfId="0" applyFont="1" applyFill="1" applyBorder="1"/>
    <xf numFmtId="38" fontId="16" fillId="0" borderId="0" xfId="23" applyNumberFormat="1" applyFont="1" applyFill="1" applyBorder="1" applyAlignment="1" applyProtection="1">
      <alignment horizontal="left" vertical="center"/>
    </xf>
    <xf numFmtId="0" fontId="18" fillId="0" borderId="0" xfId="3" applyNumberFormat="1" applyFont="1" applyFill="1" applyBorder="1" applyAlignment="1" applyProtection="1">
      <alignment horizontal="center" vertical="center"/>
    </xf>
    <xf numFmtId="40" fontId="20" fillId="0" borderId="0" xfId="23" applyNumberFormat="1" applyFont="1" applyFill="1" applyBorder="1" applyAlignment="1" applyProtection="1"/>
    <xf numFmtId="8" fontId="2" fillId="0" borderId="21" xfId="30" applyNumberFormat="1" applyFont="1" applyFill="1" applyBorder="1" applyAlignment="1" applyProtection="1">
      <alignment horizontal="right"/>
      <protection locked="0"/>
    </xf>
    <xf numFmtId="0" fontId="16" fillId="0" borderId="2" xfId="1" applyNumberFormat="1" applyFont="1" applyFill="1" applyBorder="1" applyAlignment="1" applyProtection="1">
      <alignment horizontal="center"/>
    </xf>
    <xf numFmtId="1" fontId="16" fillId="0" borderId="0" xfId="1" applyNumberFormat="1" applyFont="1" applyFill="1" applyBorder="1" applyAlignment="1" applyProtection="1">
      <alignment horizontal="center"/>
    </xf>
    <xf numFmtId="8" fontId="16" fillId="0" borderId="2" xfId="30" applyNumberFormat="1" applyFont="1" applyFill="1" applyBorder="1" applyAlignment="1" applyProtection="1">
      <alignment horizontal="right"/>
      <protection locked="0"/>
    </xf>
    <xf numFmtId="0" fontId="18" fillId="2" borderId="2" xfId="3" applyNumberFormat="1" applyFont="1" applyFill="1" applyBorder="1" applyAlignment="1" applyProtection="1">
      <alignment horizontal="center" vertical="center"/>
    </xf>
    <xf numFmtId="8" fontId="2" fillId="2" borderId="2" xfId="30" applyNumberFormat="1" applyFont="1" applyFill="1" applyBorder="1" applyAlignment="1" applyProtection="1">
      <alignment horizontal="right"/>
      <protection locked="0"/>
    </xf>
    <xf numFmtId="44" fontId="16" fillId="2" borderId="29" xfId="30" applyNumberFormat="1" applyFont="1" applyFill="1" applyBorder="1" applyAlignment="1" applyProtection="1">
      <alignment horizontal="right"/>
    </xf>
    <xf numFmtId="1" fontId="2" fillId="0" borderId="0" xfId="31" applyNumberFormat="1" applyFont="1" applyFill="1" applyBorder="1" applyAlignment="1">
      <alignment horizontal="center"/>
    </xf>
    <xf numFmtId="0" fontId="16" fillId="0" borderId="2" xfId="0" applyFont="1" applyFill="1" applyBorder="1"/>
    <xf numFmtId="1" fontId="16" fillId="0" borderId="2" xfId="14" applyNumberFormat="1" applyFont="1" applyFill="1" applyBorder="1" applyAlignment="1">
      <alignment horizontal="center"/>
    </xf>
    <xf numFmtId="0" fontId="16" fillId="0" borderId="2" xfId="0" applyFont="1" applyFill="1" applyBorder="1" applyAlignment="1">
      <alignment horizontal="center"/>
    </xf>
    <xf numFmtId="1" fontId="16" fillId="0" borderId="2" xfId="31" applyNumberFormat="1" applyFont="1" applyFill="1" applyBorder="1" applyAlignment="1">
      <alignment horizontal="center"/>
    </xf>
    <xf numFmtId="38" fontId="16" fillId="0" borderId="0" xfId="16" applyNumberFormat="1" applyFont="1" applyFill="1" applyBorder="1"/>
    <xf numFmtId="0" fontId="16" fillId="0" borderId="0" xfId="1" applyFont="1" applyBorder="1" applyAlignment="1" applyProtection="1">
      <alignment horizontal="left"/>
    </xf>
    <xf numFmtId="0" fontId="16" fillId="0" borderId="0" xfId="0" applyFont="1" applyBorder="1"/>
    <xf numFmtId="1" fontId="2" fillId="0" borderId="0" xfId="53" applyNumberFormat="1" applyFont="1" applyBorder="1" applyAlignment="1">
      <alignment horizontal="center"/>
    </xf>
    <xf numFmtId="0" fontId="18" fillId="0" borderId="0" xfId="23" applyNumberFormat="1" applyFont="1" applyFill="1" applyBorder="1" applyAlignment="1" applyProtection="1">
      <alignment horizontal="center" vertical="center"/>
    </xf>
    <xf numFmtId="0" fontId="16" fillId="0" borderId="0" xfId="1" applyFont="1" applyBorder="1" applyAlignment="1" applyProtection="1">
      <alignment horizontal="center"/>
    </xf>
    <xf numFmtId="0" fontId="16" fillId="0" borderId="2" xfId="3" applyNumberFormat="1" applyFont="1" applyFill="1" applyBorder="1" applyAlignment="1" applyProtection="1">
      <alignment horizontal="center" vertical="center"/>
    </xf>
    <xf numFmtId="0" fontId="16" fillId="0" borderId="0" xfId="23" applyNumberFormat="1" applyFont="1" applyFill="1" applyBorder="1" applyAlignment="1" applyProtection="1">
      <alignment horizontal="center" vertical="center"/>
    </xf>
    <xf numFmtId="0" fontId="16" fillId="0" borderId="0" xfId="1" applyFont="1" applyBorder="1" applyProtection="1"/>
    <xf numFmtId="38" fontId="16" fillId="0" borderId="2" xfId="3" applyNumberFormat="1" applyFont="1" applyFill="1" applyBorder="1" applyAlignment="1" applyProtection="1">
      <alignment horizontal="center" vertical="center"/>
    </xf>
    <xf numFmtId="1" fontId="16" fillId="0" borderId="2" xfId="56" applyNumberFormat="1" applyFont="1" applyFill="1" applyBorder="1" applyAlignment="1">
      <alignment horizontal="center"/>
    </xf>
    <xf numFmtId="0" fontId="16" fillId="2" borderId="2" xfId="1" applyNumberFormat="1" applyFont="1" applyFill="1" applyBorder="1" applyAlignment="1" applyProtection="1">
      <alignment horizontal="center"/>
    </xf>
    <xf numFmtId="1" fontId="2" fillId="0" borderId="0" xfId="56" applyNumberFormat="1" applyFont="1" applyFill="1" applyBorder="1" applyAlignment="1">
      <alignment horizontal="center"/>
    </xf>
    <xf numFmtId="0" fontId="16" fillId="2" borderId="1" xfId="1" applyFont="1" applyFill="1" applyBorder="1" applyAlignment="1" applyProtection="1">
      <alignment horizontal="right"/>
    </xf>
    <xf numFmtId="165" fontId="16" fillId="0" borderId="0" xfId="1" applyNumberFormat="1" applyFont="1" applyFill="1" applyBorder="1" applyProtection="1"/>
    <xf numFmtId="0" fontId="16" fillId="0" borderId="0" xfId="1" quotePrefix="1" applyFont="1" applyFill="1" applyBorder="1" applyProtection="1"/>
    <xf numFmtId="8" fontId="16" fillId="0" borderId="2" xfId="1" applyNumberFormat="1" applyFont="1" applyFill="1" applyBorder="1" applyAlignment="1" applyProtection="1">
      <alignment horizontal="right"/>
      <protection locked="0"/>
    </xf>
    <xf numFmtId="44" fontId="16" fillId="0" borderId="17" xfId="30" applyNumberFormat="1" applyFont="1" applyFill="1" applyBorder="1" applyAlignment="1" applyProtection="1">
      <alignment horizontal="right"/>
    </xf>
    <xf numFmtId="0" fontId="16" fillId="0" borderId="33" xfId="1" applyFont="1" applyFill="1" applyBorder="1" applyProtection="1"/>
    <xf numFmtId="0" fontId="16" fillId="0" borderId="34" xfId="1" applyFont="1" applyFill="1" applyBorder="1" applyProtection="1"/>
    <xf numFmtId="0" fontId="18" fillId="0" borderId="21" xfId="1" applyNumberFormat="1" applyFont="1" applyFill="1" applyBorder="1" applyAlignment="1" applyProtection="1">
      <alignment horizontal="center"/>
    </xf>
    <xf numFmtId="0" fontId="21" fillId="2" borderId="33" xfId="1" applyFont="1" applyFill="1" applyBorder="1" applyProtection="1"/>
    <xf numFmtId="0" fontId="21" fillId="2" borderId="34" xfId="1" applyFont="1" applyFill="1" applyBorder="1" applyProtection="1"/>
    <xf numFmtId="0" fontId="21" fillId="2" borderId="21" xfId="1" applyFont="1" applyFill="1" applyBorder="1" applyAlignment="1" applyProtection="1">
      <alignment horizontal="center"/>
    </xf>
    <xf numFmtId="0" fontId="22" fillId="2" borderId="21" xfId="1" applyNumberFormat="1" applyFont="1" applyFill="1" applyBorder="1" applyAlignment="1" applyProtection="1">
      <alignment horizontal="center"/>
    </xf>
    <xf numFmtId="8" fontId="21" fillId="2" borderId="2" xfId="1" applyNumberFormat="1" applyFont="1" applyFill="1" applyBorder="1" applyAlignment="1" applyProtection="1">
      <alignment horizontal="right"/>
      <protection locked="0"/>
    </xf>
    <xf numFmtId="44" fontId="21" fillId="2" borderId="17" xfId="30" applyNumberFormat="1" applyFont="1" applyFill="1" applyBorder="1" applyAlignment="1" applyProtection="1">
      <alignment horizontal="right"/>
    </xf>
    <xf numFmtId="38" fontId="16" fillId="2" borderId="33" xfId="23" applyNumberFormat="1" applyFont="1" applyFill="1" applyBorder="1" applyAlignment="1" applyProtection="1">
      <alignment horizontal="left" vertical="center"/>
    </xf>
    <xf numFmtId="38" fontId="16" fillId="2" borderId="34" xfId="23" applyNumberFormat="1" applyFont="1" applyFill="1" applyBorder="1" applyAlignment="1" applyProtection="1">
      <alignment horizontal="left" vertical="center"/>
    </xf>
    <xf numFmtId="38" fontId="16" fillId="2" borderId="21" xfId="23" applyNumberFormat="1" applyFont="1" applyFill="1" applyBorder="1" applyAlignment="1" applyProtection="1">
      <alignment horizontal="center" vertical="center"/>
    </xf>
    <xf numFmtId="0" fontId="18" fillId="2" borderId="21" xfId="1" applyNumberFormat="1" applyFont="1" applyFill="1" applyBorder="1" applyAlignment="1" applyProtection="1">
      <alignment horizontal="center"/>
    </xf>
    <xf numFmtId="3" fontId="2" fillId="2" borderId="2" xfId="24" applyNumberFormat="1" applyFont="1" applyFill="1" applyBorder="1" applyAlignment="1" applyProtection="1">
      <alignment horizontal="center"/>
      <protection locked="0"/>
    </xf>
    <xf numFmtId="0" fontId="16" fillId="0" borderId="4" xfId="1" applyFont="1" applyFill="1" applyBorder="1" applyAlignment="1" applyProtection="1">
      <alignment horizontal="center"/>
    </xf>
    <xf numFmtId="0" fontId="16" fillId="0" borderId="5" xfId="1" applyFont="1" applyFill="1" applyBorder="1" applyAlignment="1" applyProtection="1">
      <alignment horizontal="center"/>
    </xf>
    <xf numFmtId="0" fontId="16" fillId="0" borderId="5" xfId="1" applyNumberFormat="1" applyFont="1" applyFill="1" applyBorder="1" applyAlignment="1" applyProtection="1">
      <alignment horizontal="center"/>
    </xf>
    <xf numFmtId="4" fontId="16" fillId="0" borderId="6" xfId="1" applyNumberFormat="1" applyFont="1" applyFill="1" applyBorder="1" applyAlignment="1" applyProtection="1">
      <alignment horizontal="right"/>
      <protection locked="0"/>
    </xf>
    <xf numFmtId="44" fontId="16" fillId="0" borderId="7" xfId="30" applyNumberFormat="1" applyFont="1" applyFill="1" applyBorder="1" applyAlignment="1" applyProtection="1">
      <alignment horizontal="right"/>
    </xf>
    <xf numFmtId="0" fontId="16" fillId="0" borderId="28" xfId="1" applyFont="1" applyFill="1" applyBorder="1" applyAlignment="1" applyProtection="1">
      <alignment horizontal="center"/>
    </xf>
    <xf numFmtId="2" fontId="16" fillId="0" borderId="28" xfId="25" applyNumberFormat="1" applyFont="1" applyFill="1" applyBorder="1" applyAlignment="1" applyProtection="1">
      <alignment horizontal="center"/>
    </xf>
    <xf numFmtId="172" fontId="16" fillId="0" borderId="16" xfId="1" applyNumberFormat="1" applyFont="1" applyFill="1" applyBorder="1" applyAlignment="1" applyProtection="1">
      <alignment horizontal="right"/>
      <protection locked="0"/>
    </xf>
    <xf numFmtId="44" fontId="16" fillId="0" borderId="8" xfId="30" applyNumberFormat="1" applyFont="1" applyFill="1" applyBorder="1" applyAlignment="1" applyProtection="1">
      <alignment horizontal="right"/>
    </xf>
    <xf numFmtId="9" fontId="16" fillId="0" borderId="0" xfId="6" applyFont="1" applyFill="1" applyAlignment="1" applyProtection="1">
      <alignment horizontal="center"/>
    </xf>
    <xf numFmtId="0" fontId="16" fillId="0" borderId="11" xfId="1" applyFont="1" applyFill="1" applyBorder="1" applyAlignment="1" applyProtection="1">
      <alignment horizontal="left"/>
    </xf>
    <xf numFmtId="0" fontId="16" fillId="0" borderId="24" xfId="1" applyFont="1" applyFill="1" applyBorder="1" applyAlignment="1" applyProtection="1">
      <alignment horizontal="left"/>
    </xf>
    <xf numFmtId="2" fontId="16" fillId="0" borderId="2" xfId="25" applyNumberFormat="1" applyFont="1" applyFill="1" applyBorder="1" applyAlignment="1" applyProtection="1">
      <alignment horizontal="center"/>
    </xf>
    <xf numFmtId="172" fontId="16" fillId="0" borderId="2" xfId="1" applyNumberFormat="1" applyFont="1" applyFill="1" applyBorder="1" applyAlignment="1" applyProtection="1">
      <alignment horizontal="right"/>
      <protection locked="0"/>
    </xf>
    <xf numFmtId="169" fontId="16" fillId="0" borderId="0" xfId="6" applyNumberFormat="1" applyFont="1" applyFill="1" applyAlignment="1" applyProtection="1">
      <alignment horizontal="center"/>
    </xf>
    <xf numFmtId="9" fontId="16" fillId="0" borderId="0" xfId="1" applyNumberFormat="1" applyFont="1" applyFill="1" applyBorder="1" applyAlignment="1" applyProtection="1">
      <alignment horizontal="center"/>
    </xf>
    <xf numFmtId="0" fontId="17" fillId="0" borderId="11" xfId="1" applyFont="1" applyFill="1" applyBorder="1" applyAlignment="1" applyProtection="1">
      <alignment horizontal="left"/>
    </xf>
    <xf numFmtId="9" fontId="16" fillId="0" borderId="2" xfId="25" applyFont="1" applyFill="1" applyBorder="1" applyAlignment="1" applyProtection="1">
      <alignment horizontal="center"/>
    </xf>
    <xf numFmtId="4" fontId="16" fillId="0" borderId="2" xfId="1" applyNumberFormat="1" applyFont="1" applyFill="1" applyBorder="1" applyAlignment="1" applyProtection="1">
      <alignment horizontal="right"/>
    </xf>
    <xf numFmtId="44" fontId="16" fillId="0" borderId="47" xfId="30" applyNumberFormat="1" applyFont="1" applyFill="1" applyBorder="1" applyAlignment="1" applyProtection="1">
      <alignment horizontal="right"/>
    </xf>
    <xf numFmtId="9" fontId="16" fillId="0" borderId="2" xfId="6" applyFont="1" applyFill="1" applyBorder="1" applyAlignment="1" applyProtection="1">
      <alignment horizontal="center"/>
    </xf>
    <xf numFmtId="44" fontId="16" fillId="0" borderId="3" xfId="30" applyNumberFormat="1" applyFont="1" applyFill="1" applyBorder="1" applyAlignment="1" applyProtection="1">
      <alignment horizontal="right"/>
    </xf>
    <xf numFmtId="4" fontId="16" fillId="0" borderId="6" xfId="1" applyNumberFormat="1" applyFont="1" applyFill="1" applyBorder="1" applyAlignment="1" applyProtection="1">
      <alignment horizontal="right"/>
    </xf>
    <xf numFmtId="0" fontId="19" fillId="0" borderId="0" xfId="1" applyFont="1" applyFill="1" applyAlignment="1" applyProtection="1">
      <alignment horizontal="center"/>
    </xf>
    <xf numFmtId="170" fontId="18" fillId="0" borderId="0" xfId="1" applyNumberFormat="1" applyFont="1" applyFill="1" applyAlignment="1" applyProtection="1">
      <alignment horizontal="right"/>
    </xf>
    <xf numFmtId="0" fontId="18" fillId="0" borderId="0" xfId="1" applyFont="1" applyFill="1" applyAlignment="1" applyProtection="1">
      <alignment horizontal="center"/>
    </xf>
    <xf numFmtId="171" fontId="18" fillId="0" borderId="0" xfId="1" applyNumberFormat="1" applyFont="1" applyFill="1" applyAlignment="1" applyProtection="1">
      <alignment horizontal="left"/>
    </xf>
    <xf numFmtId="0" fontId="16" fillId="0" borderId="0" xfId="4" applyFont="1" applyFill="1"/>
    <xf numFmtId="40" fontId="18" fillId="0" borderId="0" xfId="1" applyNumberFormat="1" applyFont="1" applyFill="1" applyAlignment="1" applyProtection="1">
      <alignment horizontal="center"/>
    </xf>
    <xf numFmtId="0" fontId="16" fillId="0" borderId="0" xfId="1" applyFont="1" applyFill="1" applyAlignment="1" applyProtection="1">
      <alignment horizontal="center" wrapText="1"/>
    </xf>
    <xf numFmtId="0" fontId="16" fillId="0" borderId="0" xfId="0" applyFont="1" applyFill="1" applyAlignment="1">
      <alignment wrapText="1"/>
    </xf>
    <xf numFmtId="4" fontId="18" fillId="0" borderId="0" xfId="1" applyNumberFormat="1" applyFont="1" applyFill="1" applyAlignment="1" applyProtection="1">
      <alignment horizontal="center"/>
    </xf>
    <xf numFmtId="4" fontId="18" fillId="0" borderId="0" xfId="1" applyNumberFormat="1" applyFont="1" applyFill="1" applyAlignment="1" applyProtection="1">
      <alignment horizontal="right"/>
    </xf>
    <xf numFmtId="38" fontId="18" fillId="0" borderId="0" xfId="1" applyNumberFormat="1" applyFont="1" applyFill="1" applyAlignment="1" applyProtection="1">
      <alignment horizontal="center"/>
    </xf>
    <xf numFmtId="0" fontId="14" fillId="0" borderId="0" xfId="1" applyFont="1" applyFill="1" applyAlignment="1" applyProtection="1">
      <alignment horizontal="center"/>
    </xf>
    <xf numFmtId="40" fontId="16" fillId="0" borderId="0" xfId="1" applyNumberFormat="1" applyFont="1" applyFill="1" applyAlignment="1" applyProtection="1">
      <alignment horizontal="left"/>
    </xf>
    <xf numFmtId="0" fontId="16" fillId="0" borderId="0" xfId="2" applyFont="1" applyFill="1" applyBorder="1" applyAlignment="1">
      <alignment horizontal="center"/>
    </xf>
    <xf numFmtId="0" fontId="16" fillId="0" borderId="0" xfId="1" applyFont="1" applyBorder="1" applyAlignment="1">
      <alignment horizontal="center"/>
    </xf>
    <xf numFmtId="0" fontId="2" fillId="0" borderId="0" xfId="1" applyFont="1" applyFill="1" applyProtection="1"/>
    <xf numFmtId="0" fontId="2" fillId="0" borderId="0" xfId="1" applyFont="1" applyFill="1" applyAlignment="1" applyProtection="1">
      <alignment horizontal="center"/>
    </xf>
    <xf numFmtId="0" fontId="15" fillId="0" borderId="0" xfId="0" applyNumberFormat="1" applyFont="1" applyFill="1" applyAlignment="1" applyProtection="1"/>
    <xf numFmtId="0" fontId="2" fillId="0" borderId="0" xfId="0" applyNumberFormat="1" applyFont="1" applyFill="1" applyAlignment="1" applyProtection="1"/>
    <xf numFmtId="38" fontId="2" fillId="0" borderId="0" xfId="1" applyNumberFormat="1" applyFont="1" applyFill="1" applyAlignment="1" applyProtection="1">
      <alignment horizontal="center"/>
    </xf>
    <xf numFmtId="40" fontId="2" fillId="0" borderId="0" xfId="1" applyNumberFormat="1" applyFont="1" applyFill="1" applyAlignment="1" applyProtection="1"/>
    <xf numFmtId="0" fontId="2" fillId="0" borderId="0" xfId="1" applyFont="1" applyFill="1" applyBorder="1" applyAlignment="1" applyProtection="1">
      <alignment horizontal="center"/>
    </xf>
    <xf numFmtId="0" fontId="15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/>
    <xf numFmtId="38" fontId="2" fillId="0" borderId="0" xfId="1" applyNumberFormat="1" applyFont="1" applyFill="1" applyBorder="1" applyAlignment="1" applyProtection="1">
      <alignment horizontal="center"/>
    </xf>
    <xf numFmtId="40" fontId="2" fillId="0" borderId="0" xfId="1" applyNumberFormat="1" applyFont="1" applyFill="1" applyBorder="1" applyAlignment="1" applyProtection="1"/>
    <xf numFmtId="0" fontId="2" fillId="0" borderId="0" xfId="1" applyFont="1" applyFill="1" applyBorder="1" applyProtection="1"/>
    <xf numFmtId="49" fontId="2" fillId="0" borderId="0" xfId="0" applyNumberFormat="1" applyFont="1" applyFill="1" applyAlignment="1" applyProtection="1">
      <alignment horizontal="left"/>
    </xf>
    <xf numFmtId="0" fontId="15" fillId="0" borderId="0" xfId="1" applyFont="1" applyFill="1" applyBorder="1" applyAlignment="1" applyProtection="1"/>
    <xf numFmtId="0" fontId="2" fillId="0" borderId="0" xfId="1" applyFont="1" applyFill="1" applyAlignment="1" applyProtection="1">
      <alignment horizontal="center" vertical="top" wrapText="1"/>
    </xf>
    <xf numFmtId="0" fontId="15" fillId="0" borderId="26" xfId="1" applyFont="1" applyFill="1" applyBorder="1" applyAlignment="1" applyProtection="1">
      <alignment horizontal="center" vertical="top" wrapText="1"/>
    </xf>
    <xf numFmtId="0" fontId="15" fillId="0" borderId="20" xfId="1" applyFont="1" applyFill="1" applyBorder="1" applyAlignment="1" applyProtection="1">
      <alignment horizontal="center" vertical="top" wrapText="1"/>
    </xf>
    <xf numFmtId="38" fontId="15" fillId="0" borderId="20" xfId="1" applyNumberFormat="1" applyFont="1" applyFill="1" applyBorder="1" applyAlignment="1" applyProtection="1">
      <alignment horizontal="center" vertical="top" wrapText="1"/>
    </xf>
    <xf numFmtId="40" fontId="15" fillId="0" borderId="20" xfId="1" applyNumberFormat="1" applyFont="1" applyFill="1" applyBorder="1" applyAlignment="1" applyProtection="1">
      <alignment horizontal="center" vertical="top" wrapText="1"/>
    </xf>
    <xf numFmtId="40" fontId="15" fillId="0" borderId="27" xfId="1" applyNumberFormat="1" applyFont="1" applyFill="1" applyBorder="1" applyAlignment="1" applyProtection="1">
      <alignment horizontal="center" vertical="top" wrapText="1"/>
    </xf>
    <xf numFmtId="0" fontId="15" fillId="0" borderId="0" xfId="1" applyFont="1" applyFill="1" applyBorder="1" applyAlignment="1" applyProtection="1">
      <alignment horizontal="center"/>
    </xf>
    <xf numFmtId="0" fontId="15" fillId="0" borderId="0" xfId="1" applyFont="1" applyFill="1" applyBorder="1" applyAlignment="1" applyProtection="1">
      <alignment horizontal="centerContinuous"/>
    </xf>
    <xf numFmtId="0" fontId="2" fillId="0" borderId="0" xfId="1" applyFont="1" applyFill="1" applyBorder="1" applyAlignment="1" applyProtection="1">
      <alignment horizontal="center" vertical="top" wrapText="1"/>
    </xf>
    <xf numFmtId="0" fontId="15" fillId="0" borderId="30" xfId="1" applyFont="1" applyFill="1" applyBorder="1" applyAlignment="1" applyProtection="1">
      <alignment horizontal="center" vertical="top" wrapText="1"/>
    </xf>
    <xf numFmtId="0" fontId="15" fillId="0" borderId="42" xfId="1" applyFont="1" applyFill="1" applyBorder="1" applyAlignment="1" applyProtection="1">
      <alignment horizontal="center" vertical="top" wrapText="1"/>
    </xf>
    <xf numFmtId="0" fontId="15" fillId="0" borderId="43" xfId="1" applyFont="1" applyFill="1" applyBorder="1" applyAlignment="1" applyProtection="1">
      <alignment horizontal="center" vertical="top" wrapText="1"/>
    </xf>
    <xf numFmtId="0" fontId="15" fillId="0" borderId="44" xfId="1" applyFont="1" applyFill="1" applyBorder="1" applyAlignment="1" applyProtection="1">
      <alignment horizontal="center" vertical="top" wrapText="1"/>
    </xf>
    <xf numFmtId="38" fontId="15" fillId="0" borderId="44" xfId="1" applyNumberFormat="1" applyFont="1" applyFill="1" applyBorder="1" applyAlignment="1" applyProtection="1">
      <alignment horizontal="center" vertical="top" wrapText="1"/>
    </xf>
    <xf numFmtId="40" fontId="15" fillId="0" borderId="44" xfId="1" applyNumberFormat="1" applyFont="1" applyFill="1" applyBorder="1" applyAlignment="1" applyProtection="1">
      <alignment horizontal="center" vertical="top" wrapText="1"/>
    </xf>
    <xf numFmtId="40" fontId="15" fillId="0" borderId="46" xfId="1" applyNumberFormat="1" applyFont="1" applyFill="1" applyBorder="1" applyAlignment="1" applyProtection="1">
      <alignment horizontal="center" vertical="top" wrapText="1"/>
    </xf>
    <xf numFmtId="0" fontId="2" fillId="0" borderId="32" xfId="1" applyFont="1" applyFill="1" applyBorder="1" applyAlignment="1" applyProtection="1">
      <alignment horizontal="center"/>
    </xf>
    <xf numFmtId="0" fontId="2" fillId="0" borderId="28" xfId="23" applyFont="1" applyFill="1" applyBorder="1" applyAlignment="1" applyProtection="1">
      <alignment horizontal="center" vertical="center"/>
    </xf>
    <xf numFmtId="0" fontId="2" fillId="0" borderId="28" xfId="23" applyNumberFormat="1" applyFont="1" applyFill="1" applyBorder="1" applyAlignment="1" applyProtection="1">
      <alignment horizontal="center" vertical="center"/>
    </xf>
    <xf numFmtId="44" fontId="2" fillId="0" borderId="31" xfId="30" applyFont="1" applyFill="1" applyBorder="1" applyAlignment="1" applyProtection="1">
      <alignment horizontal="right"/>
    </xf>
    <xf numFmtId="0" fontId="2" fillId="0" borderId="1" xfId="1" applyFont="1" applyFill="1" applyBorder="1" applyAlignment="1" applyProtection="1">
      <alignment horizontal="center"/>
    </xf>
    <xf numFmtId="38" fontId="2" fillId="0" borderId="2" xfId="23" applyNumberFormat="1" applyFont="1" applyFill="1" applyBorder="1" applyAlignment="1" applyProtection="1">
      <alignment horizontal="center" vertical="center"/>
    </xf>
    <xf numFmtId="0" fontId="2" fillId="0" borderId="2" xfId="23" applyNumberFormat="1" applyFont="1" applyFill="1" applyBorder="1" applyAlignment="1" applyProtection="1">
      <alignment horizontal="center" vertical="center"/>
    </xf>
    <xf numFmtId="44" fontId="2" fillId="0" borderId="29" xfId="30" applyFont="1" applyFill="1" applyBorder="1" applyAlignment="1" applyProtection="1">
      <alignment horizontal="right"/>
    </xf>
    <xf numFmtId="167" fontId="2" fillId="0" borderId="0" xfId="23" applyNumberFormat="1" applyFont="1" applyFill="1" applyBorder="1" applyAlignment="1" applyProtection="1">
      <alignment horizontal="center" vertical="center"/>
    </xf>
    <xf numFmtId="0" fontId="2" fillId="0" borderId="0" xfId="23" applyFont="1" applyFill="1" applyBorder="1" applyAlignment="1" applyProtection="1">
      <alignment horizontal="left" vertical="center"/>
    </xf>
    <xf numFmtId="0" fontId="2" fillId="0" borderId="0" xfId="0" applyFont="1" applyFill="1"/>
    <xf numFmtId="0" fontId="2" fillId="0" borderId="0" xfId="23" applyFont="1" applyFill="1" applyBorder="1" applyAlignment="1" applyProtection="1">
      <alignment horizontal="center" vertical="center"/>
    </xf>
    <xf numFmtId="38" fontId="2" fillId="0" borderId="0" xfId="23" applyNumberFormat="1" applyFont="1" applyFill="1" applyBorder="1" applyAlignment="1" applyProtection="1">
      <alignment horizontal="center" vertical="center"/>
    </xf>
    <xf numFmtId="43" fontId="2" fillId="0" borderId="0" xfId="0" applyNumberFormat="1" applyFont="1" applyFill="1" applyBorder="1" applyAlignment="1">
      <alignment horizontal="center" vertical="center"/>
    </xf>
    <xf numFmtId="43" fontId="2" fillId="0" borderId="0" xfId="23" applyNumberFormat="1" applyFont="1" applyFill="1" applyBorder="1" applyAlignment="1" applyProtection="1"/>
    <xf numFmtId="167" fontId="2" fillId="0" borderId="0" xfId="3" applyNumberFormat="1" applyFont="1" applyFill="1" applyBorder="1" applyAlignment="1" applyProtection="1">
      <alignment horizontal="center" vertical="center"/>
    </xf>
    <xf numFmtId="0" fontId="2" fillId="0" borderId="0" xfId="1" applyFont="1" applyFill="1" applyBorder="1" applyAlignment="1" applyProtection="1">
      <alignment horizontal="left"/>
    </xf>
    <xf numFmtId="0" fontId="2" fillId="0" borderId="0" xfId="0" applyFont="1" applyFill="1" applyBorder="1"/>
    <xf numFmtId="38" fontId="2" fillId="0" borderId="0" xfId="23" applyNumberFormat="1" applyFont="1" applyFill="1" applyBorder="1" applyAlignment="1" applyProtection="1">
      <alignment horizontal="left" vertical="center"/>
    </xf>
    <xf numFmtId="0" fontId="2" fillId="0" borderId="0" xfId="3" applyNumberFormat="1" applyFont="1" applyFill="1" applyBorder="1" applyAlignment="1" applyProtection="1">
      <alignment horizontal="center" vertical="center"/>
    </xf>
    <xf numFmtId="40" fontId="2" fillId="0" borderId="0" xfId="23" applyNumberFormat="1" applyFont="1" applyFill="1" applyBorder="1" applyAlignment="1" applyProtection="1"/>
    <xf numFmtId="0" fontId="2" fillId="2" borderId="1" xfId="1" applyFont="1" applyFill="1" applyBorder="1" applyAlignment="1" applyProtection="1">
      <alignment horizontal="center"/>
    </xf>
    <xf numFmtId="38" fontId="2" fillId="2" borderId="2" xfId="23" applyNumberFormat="1" applyFont="1" applyFill="1" applyBorder="1" applyAlignment="1" applyProtection="1">
      <alignment horizontal="center" vertical="center"/>
    </xf>
    <xf numFmtId="0" fontId="2" fillId="2" borderId="2" xfId="3" applyNumberFormat="1" applyFont="1" applyFill="1" applyBorder="1" applyAlignment="1" applyProtection="1">
      <alignment horizontal="center" vertical="center"/>
    </xf>
    <xf numFmtId="44" fontId="2" fillId="2" borderId="29" xfId="30" applyNumberFormat="1" applyFont="1" applyFill="1" applyBorder="1" applyAlignment="1" applyProtection="1">
      <alignment horizontal="right"/>
    </xf>
    <xf numFmtId="0" fontId="2" fillId="0" borderId="2" xfId="1" applyNumberFormat="1" applyFont="1" applyFill="1" applyBorder="1" applyAlignment="1" applyProtection="1">
      <alignment horizontal="center"/>
    </xf>
    <xf numFmtId="38" fontId="2" fillId="0" borderId="11" xfId="23" applyNumberFormat="1" applyFont="1" applyFill="1" applyBorder="1" applyAlignment="1" applyProtection="1">
      <alignment vertical="center"/>
    </xf>
    <xf numFmtId="38" fontId="2" fillId="0" borderId="24" xfId="23" applyNumberFormat="1" applyFont="1" applyFill="1" applyBorder="1" applyAlignment="1" applyProtection="1">
      <alignment vertical="center"/>
    </xf>
    <xf numFmtId="1" fontId="2" fillId="0" borderId="0" xfId="1" applyNumberFormat="1" applyFont="1" applyFill="1" applyBorder="1" applyAlignment="1" applyProtection="1">
      <alignment horizontal="center"/>
    </xf>
    <xf numFmtId="0" fontId="2" fillId="0" borderId="2" xfId="1" applyFont="1" applyFill="1" applyBorder="1" applyAlignment="1" applyProtection="1">
      <alignment horizontal="center"/>
    </xf>
    <xf numFmtId="38" fontId="2" fillId="0" borderId="11" xfId="23" applyNumberFormat="1" applyFont="1" applyFill="1" applyBorder="1" applyAlignment="1" applyProtection="1">
      <alignment horizontal="left" vertical="center"/>
    </xf>
    <xf numFmtId="38" fontId="2" fillId="0" borderId="24" xfId="23" applyNumberFormat="1" applyFont="1" applyFill="1" applyBorder="1" applyAlignment="1" applyProtection="1">
      <alignment horizontal="left" vertical="center"/>
    </xf>
    <xf numFmtId="0" fontId="2" fillId="0" borderId="2" xfId="0" applyFont="1" applyFill="1" applyBorder="1"/>
    <xf numFmtId="1" fontId="2" fillId="0" borderId="2" xfId="14" applyNumberFormat="1" applyFont="1" applyFill="1" applyBorder="1" applyAlignment="1">
      <alignment horizontal="center"/>
    </xf>
    <xf numFmtId="1" fontId="2" fillId="0" borderId="2" xfId="31" applyNumberFormat="1" applyFont="1" applyFill="1" applyBorder="1" applyAlignment="1">
      <alignment horizontal="center"/>
    </xf>
    <xf numFmtId="0" fontId="2" fillId="0" borderId="2" xfId="3" applyNumberFormat="1" applyFont="1" applyFill="1" applyBorder="1" applyAlignment="1" applyProtection="1">
      <alignment horizontal="center" vertical="center"/>
    </xf>
    <xf numFmtId="38" fontId="2" fillId="0" borderId="0" xfId="16" applyNumberFormat="1" applyFont="1" applyFill="1" applyBorder="1"/>
    <xf numFmtId="0" fontId="2" fillId="0" borderId="0" xfId="1" applyFont="1" applyBorder="1" applyProtection="1"/>
    <xf numFmtId="0" fontId="2" fillId="0" borderId="0" xfId="0" applyFont="1" applyBorder="1"/>
    <xf numFmtId="0" fontId="2" fillId="0" borderId="0" xfId="23" applyNumberFormat="1" applyFont="1" applyFill="1" applyBorder="1" applyAlignment="1" applyProtection="1">
      <alignment horizontal="center" vertical="center"/>
    </xf>
    <xf numFmtId="0" fontId="2" fillId="0" borderId="0" xfId="1" applyFont="1" applyBorder="1" applyAlignment="1" applyProtection="1">
      <alignment horizontal="center"/>
    </xf>
    <xf numFmtId="38" fontId="2" fillId="0" borderId="2" xfId="3" applyNumberFormat="1" applyFont="1" applyFill="1" applyBorder="1" applyAlignment="1" applyProtection="1">
      <alignment horizontal="center" vertical="center"/>
    </xf>
    <xf numFmtId="1" fontId="2" fillId="0" borderId="2" xfId="56" applyNumberFormat="1" applyFont="1" applyFill="1" applyBorder="1" applyAlignment="1">
      <alignment horizontal="center"/>
    </xf>
    <xf numFmtId="0" fontId="2" fillId="2" borderId="2" xfId="1" applyNumberFormat="1" applyFont="1" applyFill="1" applyBorder="1" applyAlignment="1" applyProtection="1">
      <alignment horizontal="center"/>
    </xf>
    <xf numFmtId="44" fontId="2" fillId="2" borderId="29" xfId="30" applyFont="1" applyFill="1" applyBorder="1" applyAlignment="1" applyProtection="1">
      <alignment horizontal="right"/>
    </xf>
    <xf numFmtId="0" fontId="2" fillId="0" borderId="1" xfId="1" applyFont="1" applyFill="1" applyBorder="1" applyAlignment="1" applyProtection="1">
      <alignment horizontal="right"/>
    </xf>
    <xf numFmtId="38" fontId="2" fillId="0" borderId="11" xfId="16" applyNumberFormat="1" applyFont="1" applyFill="1" applyBorder="1" applyAlignment="1">
      <alignment horizontal="left"/>
    </xf>
    <xf numFmtId="38" fontId="2" fillId="0" borderId="24" xfId="16" applyNumberFormat="1" applyFont="1" applyFill="1" applyBorder="1" applyAlignment="1">
      <alignment horizontal="left"/>
    </xf>
    <xf numFmtId="44" fontId="2" fillId="0" borderId="29" xfId="30" applyNumberFormat="1" applyFont="1" applyFill="1" applyBorder="1" applyAlignment="1" applyProtection="1">
      <alignment horizontal="right"/>
    </xf>
    <xf numFmtId="165" fontId="2" fillId="0" borderId="0" xfId="1" applyNumberFormat="1" applyFont="1" applyFill="1" applyBorder="1" applyProtection="1"/>
    <xf numFmtId="0" fontId="2" fillId="0" borderId="0" xfId="1" quotePrefix="1" applyFont="1" applyFill="1" applyBorder="1" applyProtection="1"/>
    <xf numFmtId="38" fontId="2" fillId="0" borderId="21" xfId="23" applyNumberFormat="1" applyFont="1" applyFill="1" applyBorder="1" applyAlignment="1" applyProtection="1">
      <alignment horizontal="center" vertical="center"/>
    </xf>
    <xf numFmtId="38" fontId="2" fillId="0" borderId="2" xfId="23" applyNumberFormat="1" applyFont="1" applyBorder="1" applyAlignment="1">
      <alignment horizontal="center" vertical="center"/>
    </xf>
    <xf numFmtId="44" fontId="2" fillId="0" borderId="17" xfId="30" applyFont="1" applyFill="1" applyBorder="1" applyAlignment="1" applyProtection="1">
      <alignment horizontal="right"/>
    </xf>
    <xf numFmtId="0" fontId="2" fillId="0" borderId="11" xfId="1" applyFont="1" applyBorder="1" applyProtection="1"/>
    <xf numFmtId="0" fontId="2" fillId="0" borderId="24" xfId="1" applyFont="1" applyBorder="1" applyProtection="1"/>
    <xf numFmtId="0" fontId="2" fillId="0" borderId="2" xfId="1" applyFont="1" applyBorder="1" applyAlignment="1" applyProtection="1">
      <alignment horizontal="center"/>
    </xf>
    <xf numFmtId="8" fontId="2" fillId="0" borderId="2" xfId="1" applyNumberFormat="1" applyFont="1" applyFill="1" applyBorder="1" applyAlignment="1" applyProtection="1">
      <alignment horizontal="right"/>
      <protection locked="0"/>
    </xf>
    <xf numFmtId="0" fontId="2" fillId="2" borderId="33" xfId="1" applyFont="1" applyFill="1" applyBorder="1" applyProtection="1"/>
    <xf numFmtId="0" fontId="2" fillId="2" borderId="34" xfId="1" applyFont="1" applyFill="1" applyBorder="1" applyProtection="1"/>
    <xf numFmtId="0" fontId="2" fillId="2" borderId="21" xfId="1" applyFont="1" applyFill="1" applyBorder="1" applyAlignment="1" applyProtection="1">
      <alignment horizontal="center"/>
    </xf>
    <xf numFmtId="0" fontId="2" fillId="2" borderId="21" xfId="1" applyNumberFormat="1" applyFont="1" applyFill="1" applyBorder="1" applyAlignment="1" applyProtection="1">
      <alignment horizontal="center"/>
    </xf>
    <xf numFmtId="8" fontId="2" fillId="2" borderId="2" xfId="1" applyNumberFormat="1" applyFont="1" applyFill="1" applyBorder="1" applyAlignment="1" applyProtection="1">
      <alignment horizontal="right"/>
      <protection locked="0"/>
    </xf>
    <xf numFmtId="44" fontId="2" fillId="2" borderId="17" xfId="30" applyFont="1" applyFill="1" applyBorder="1" applyAlignment="1" applyProtection="1">
      <alignment horizontal="right"/>
    </xf>
    <xf numFmtId="38" fontId="2" fillId="2" borderId="33" xfId="23" applyNumberFormat="1" applyFont="1" applyFill="1" applyBorder="1" applyAlignment="1" applyProtection="1">
      <alignment horizontal="left" vertical="center"/>
    </xf>
    <xf numFmtId="38" fontId="2" fillId="2" borderId="34" xfId="23" applyNumberFormat="1" applyFont="1" applyFill="1" applyBorder="1" applyAlignment="1" applyProtection="1">
      <alignment horizontal="left" vertical="center"/>
    </xf>
    <xf numFmtId="38" fontId="2" fillId="2" borderId="21" xfId="23" applyNumberFormat="1" applyFont="1" applyFill="1" applyBorder="1" applyAlignment="1" applyProtection="1">
      <alignment horizontal="center" vertical="center"/>
    </xf>
    <xf numFmtId="0" fontId="2" fillId="0" borderId="4" xfId="1" applyFont="1" applyFill="1" applyBorder="1" applyAlignment="1" applyProtection="1">
      <alignment horizontal="center"/>
    </xf>
    <xf numFmtId="0" fontId="2" fillId="0" borderId="5" xfId="1" applyFont="1" applyFill="1" applyBorder="1" applyAlignment="1" applyProtection="1">
      <alignment horizontal="center"/>
    </xf>
    <xf numFmtId="0" fontId="2" fillId="0" borderId="5" xfId="1" applyNumberFormat="1" applyFont="1" applyFill="1" applyBorder="1" applyAlignment="1" applyProtection="1">
      <alignment horizontal="center"/>
    </xf>
    <xf numFmtId="4" fontId="2" fillId="0" borderId="6" xfId="1" applyNumberFormat="1" applyFont="1" applyFill="1" applyBorder="1" applyAlignment="1" applyProtection="1">
      <alignment horizontal="right"/>
      <protection locked="0"/>
    </xf>
    <xf numFmtId="44" fontId="15" fillId="0" borderId="7" xfId="30" applyFont="1" applyFill="1" applyBorder="1" applyAlignment="1" applyProtection="1">
      <alignment horizontal="right"/>
    </xf>
    <xf numFmtId="0" fontId="2" fillId="0" borderId="30" xfId="1" applyFont="1" applyFill="1" applyBorder="1" applyAlignment="1" applyProtection="1">
      <alignment horizontal="center"/>
    </xf>
    <xf numFmtId="172" fontId="2" fillId="0" borderId="16" xfId="1" applyNumberFormat="1" applyFont="1" applyFill="1" applyBorder="1" applyAlignment="1" applyProtection="1">
      <alignment horizontal="right"/>
      <protection locked="0"/>
    </xf>
    <xf numFmtId="9" fontId="2" fillId="0" borderId="0" xfId="6" applyFont="1" applyFill="1" applyAlignment="1" applyProtection="1">
      <alignment horizontal="center"/>
    </xf>
    <xf numFmtId="0" fontId="2" fillId="0" borderId="24" xfId="1" applyFont="1" applyFill="1" applyBorder="1" applyAlignment="1" applyProtection="1">
      <alignment horizontal="left"/>
    </xf>
    <xf numFmtId="172" fontId="2" fillId="0" borderId="2" xfId="1" applyNumberFormat="1" applyFont="1" applyFill="1" applyBorder="1" applyAlignment="1" applyProtection="1">
      <alignment horizontal="right"/>
      <protection locked="0"/>
    </xf>
    <xf numFmtId="169" fontId="2" fillId="0" borderId="0" xfId="6" applyNumberFormat="1" applyFont="1" applyFill="1" applyAlignment="1" applyProtection="1">
      <alignment horizontal="center"/>
    </xf>
    <xf numFmtId="9" fontId="2" fillId="0" borderId="0" xfId="1" applyNumberFormat="1" applyFont="1" applyFill="1" applyBorder="1" applyAlignment="1" applyProtection="1">
      <alignment horizontal="center"/>
    </xf>
    <xf numFmtId="0" fontId="15" fillId="0" borderId="11" xfId="1" applyFont="1" applyFill="1" applyBorder="1" applyAlignment="1" applyProtection="1">
      <alignment horizontal="left"/>
    </xf>
    <xf numFmtId="9" fontId="2" fillId="0" borderId="2" xfId="25" applyFont="1" applyFill="1" applyBorder="1" applyAlignment="1" applyProtection="1">
      <alignment horizontal="center"/>
    </xf>
    <xf numFmtId="4" fontId="2" fillId="0" borderId="2" xfId="1" applyNumberFormat="1" applyFont="1" applyFill="1" applyBorder="1" applyAlignment="1" applyProtection="1">
      <alignment horizontal="right"/>
    </xf>
    <xf numFmtId="44" fontId="2" fillId="0" borderId="47" xfId="30" applyFont="1" applyFill="1" applyBorder="1" applyAlignment="1" applyProtection="1">
      <alignment horizontal="right"/>
    </xf>
    <xf numFmtId="9" fontId="2" fillId="0" borderId="2" xfId="6" applyFont="1" applyFill="1" applyBorder="1" applyAlignment="1" applyProtection="1">
      <alignment horizontal="center"/>
    </xf>
    <xf numFmtId="44" fontId="2" fillId="0" borderId="3" xfId="30" applyFont="1" applyFill="1" applyBorder="1" applyAlignment="1" applyProtection="1">
      <alignment horizontal="right"/>
    </xf>
    <xf numFmtId="4" fontId="2" fillId="0" borderId="6" xfId="1" applyNumberFormat="1" applyFont="1" applyFill="1" applyBorder="1" applyAlignment="1" applyProtection="1">
      <alignment horizontal="right"/>
    </xf>
    <xf numFmtId="0" fontId="24" fillId="0" borderId="0" xfId="1" applyFont="1" applyFill="1" applyAlignment="1" applyProtection="1">
      <alignment horizontal="center"/>
    </xf>
    <xf numFmtId="0" fontId="2" fillId="0" borderId="0" xfId="1" applyFont="1" applyFill="1" applyAlignment="1" applyProtection="1">
      <alignment horizontal="right"/>
    </xf>
    <xf numFmtId="170" fontId="2" fillId="0" borderId="0" xfId="1" applyNumberFormat="1" applyFont="1" applyFill="1" applyAlignment="1" applyProtection="1">
      <alignment horizontal="right"/>
    </xf>
    <xf numFmtId="171" fontId="2" fillId="0" borderId="0" xfId="1" applyNumberFormat="1" applyFont="1" applyFill="1" applyAlignment="1" applyProtection="1">
      <alignment horizontal="left"/>
    </xf>
    <xf numFmtId="0" fontId="2" fillId="0" borderId="0" xfId="4" applyFont="1" applyFill="1"/>
    <xf numFmtId="40" fontId="2" fillId="0" borderId="0" xfId="1" applyNumberFormat="1" applyFont="1" applyFill="1" applyAlignment="1" applyProtection="1">
      <alignment horizontal="center"/>
    </xf>
    <xf numFmtId="0" fontId="2" fillId="0" borderId="0" xfId="1" applyFont="1" applyFill="1" applyAlignment="1" applyProtection="1">
      <alignment horizontal="center" wrapText="1"/>
    </xf>
    <xf numFmtId="0" fontId="2" fillId="0" borderId="0" xfId="0" applyFont="1" applyFill="1" applyAlignment="1">
      <alignment wrapText="1"/>
    </xf>
    <xf numFmtId="4" fontId="2" fillId="0" borderId="0" xfId="1" applyNumberFormat="1" applyFont="1" applyFill="1" applyAlignment="1" applyProtection="1">
      <alignment horizontal="center"/>
    </xf>
    <xf numFmtId="166" fontId="2" fillId="0" borderId="0" xfId="1" applyNumberFormat="1" applyFont="1" applyFill="1" applyAlignment="1" applyProtection="1">
      <alignment horizontal="center"/>
    </xf>
    <xf numFmtId="0" fontId="2" fillId="0" borderId="0" xfId="1" applyNumberFormat="1" applyFont="1" applyFill="1" applyAlignment="1" applyProtection="1">
      <alignment horizontal="center"/>
    </xf>
    <xf numFmtId="40" fontId="2" fillId="0" borderId="0" xfId="1" applyNumberFormat="1" applyFont="1" applyFill="1" applyAlignment="1" applyProtection="1">
      <alignment horizontal="left"/>
    </xf>
    <xf numFmtId="0" fontId="15" fillId="0" borderId="0" xfId="1" applyFont="1" applyFill="1" applyBorder="1" applyProtection="1"/>
    <xf numFmtId="40" fontId="15" fillId="0" borderId="0" xfId="1" applyNumberFormat="1" applyFont="1" applyFill="1" applyBorder="1" applyAlignment="1" applyProtection="1"/>
    <xf numFmtId="0" fontId="2" fillId="0" borderId="0" xfId="2" applyFont="1" applyFill="1" applyBorder="1" applyAlignment="1">
      <alignment horizontal="center"/>
    </xf>
    <xf numFmtId="164" fontId="2" fillId="0" borderId="0" xfId="1" applyNumberFormat="1" applyFont="1" applyFill="1" applyBorder="1" applyAlignment="1" applyProtection="1">
      <alignment horizontal="center"/>
    </xf>
    <xf numFmtId="0" fontId="2" fillId="0" borderId="0" xfId="1" applyFont="1" applyProtection="1"/>
    <xf numFmtId="4" fontId="2" fillId="0" borderId="0" xfId="28" applyNumberFormat="1" applyFont="1" applyAlignment="1">
      <alignment horizontal="center"/>
    </xf>
    <xf numFmtId="4" fontId="2" fillId="0" borderId="0" xfId="1" applyNumberFormat="1" applyFont="1"/>
    <xf numFmtId="0" fontId="2" fillId="0" borderId="0" xfId="1" applyFont="1"/>
    <xf numFmtId="0" fontId="2" fillId="0" borderId="0" xfId="1" applyFont="1" applyAlignment="1" applyProtection="1">
      <alignment horizontal="center"/>
    </xf>
    <xf numFmtId="38" fontId="2" fillId="0" borderId="0" xfId="1" applyNumberFormat="1" applyFont="1" applyAlignment="1" applyProtection="1">
      <alignment horizontal="center"/>
    </xf>
    <xf numFmtId="40" fontId="2" fillId="0" borderId="0" xfId="1" applyNumberFormat="1" applyFont="1" applyAlignment="1" applyProtection="1"/>
    <xf numFmtId="0" fontId="2" fillId="0" borderId="1" xfId="1" applyFont="1" applyBorder="1" applyAlignment="1">
      <alignment horizontal="center"/>
    </xf>
    <xf numFmtId="0" fontId="2" fillId="0" borderId="33" xfId="1" applyFont="1" applyBorder="1"/>
    <xf numFmtId="38" fontId="2" fillId="0" borderId="24" xfId="23" applyNumberFormat="1" applyFont="1" applyBorder="1" applyAlignment="1">
      <alignment horizontal="left" vertical="center"/>
    </xf>
    <xf numFmtId="0" fontId="2" fillId="0" borderId="21" xfId="1" applyFont="1" applyBorder="1" applyAlignment="1">
      <alignment horizontal="center"/>
    </xf>
    <xf numFmtId="8" fontId="2" fillId="0" borderId="2" xfId="1" applyNumberFormat="1" applyFont="1" applyBorder="1" applyAlignment="1">
      <alignment horizontal="right"/>
    </xf>
    <xf numFmtId="44" fontId="2" fillId="0" borderId="29" xfId="29" applyFont="1" applyBorder="1" applyAlignment="1">
      <alignment horizontal="right"/>
    </xf>
    <xf numFmtId="40" fontId="2" fillId="0" borderId="0" xfId="1" applyNumberFormat="1" applyFont="1"/>
    <xf numFmtId="0" fontId="2" fillId="0" borderId="34" xfId="1" applyFont="1" applyBorder="1"/>
    <xf numFmtId="0" fontId="2" fillId="0" borderId="11" xfId="1" applyFont="1" applyBorder="1"/>
    <xf numFmtId="0" fontId="2" fillId="0" borderId="24" xfId="1" applyFont="1" applyBorder="1"/>
    <xf numFmtId="0" fontId="2" fillId="0" borderId="2" xfId="1" applyFont="1" applyBorder="1" applyAlignment="1">
      <alignment horizontal="center"/>
    </xf>
    <xf numFmtId="4" fontId="2" fillId="0" borderId="0" xfId="28" applyNumberFormat="1" applyFont="1" applyAlignment="1">
      <alignment horizontal="right"/>
    </xf>
    <xf numFmtId="4" fontId="2" fillId="0" borderId="0" xfId="1" applyNumberFormat="1" applyFont="1" applyAlignment="1">
      <alignment horizontal="right"/>
    </xf>
    <xf numFmtId="38" fontId="2" fillId="0" borderId="24" xfId="23" applyNumberFormat="1" applyFont="1" applyBorder="1" applyAlignment="1">
      <alignment horizontal="center" vertical="center"/>
    </xf>
    <xf numFmtId="0" fontId="2" fillId="0" borderId="0" xfId="1" applyFont="1" applyAlignment="1">
      <alignment horizontal="right"/>
    </xf>
    <xf numFmtId="0" fontId="15" fillId="0" borderId="0" xfId="1" applyFont="1"/>
    <xf numFmtId="0" fontId="15" fillId="0" borderId="0" xfId="1" applyFont="1" applyAlignment="1">
      <alignment horizontal="left"/>
    </xf>
    <xf numFmtId="38" fontId="2" fillId="0" borderId="38" xfId="23" applyNumberFormat="1" applyFont="1" applyBorder="1" applyAlignment="1">
      <alignment horizontal="left" vertical="center"/>
    </xf>
    <xf numFmtId="38" fontId="2" fillId="0" borderId="11" xfId="23" applyNumberFormat="1" applyFont="1" applyBorder="1" applyAlignment="1">
      <alignment horizontal="left" vertical="center"/>
    </xf>
    <xf numFmtId="0" fontId="15" fillId="0" borderId="0" xfId="1" applyFont="1" applyBorder="1" applyAlignment="1">
      <alignment horizontal="center"/>
    </xf>
    <xf numFmtId="38" fontId="2" fillId="0" borderId="21" xfId="23" applyNumberFormat="1" applyFont="1" applyBorder="1" applyAlignment="1">
      <alignment horizontal="center" vertical="center"/>
    </xf>
    <xf numFmtId="38" fontId="2" fillId="3" borderId="21" xfId="23" applyNumberFormat="1" applyFont="1" applyFill="1" applyBorder="1" applyAlignment="1">
      <alignment horizontal="center" vertical="center"/>
    </xf>
    <xf numFmtId="0" fontId="2" fillId="3" borderId="2" xfId="1" applyFont="1" applyFill="1" applyBorder="1" applyAlignment="1">
      <alignment horizontal="center"/>
    </xf>
    <xf numFmtId="0" fontId="2" fillId="0" borderId="1" xfId="1" applyFont="1" applyBorder="1" applyAlignment="1">
      <alignment horizontal="right"/>
    </xf>
    <xf numFmtId="0" fontId="2" fillId="0" borderId="0" xfId="1" applyFont="1" applyAlignment="1">
      <alignment horizontal="left"/>
    </xf>
    <xf numFmtId="0" fontId="15" fillId="0" borderId="0" xfId="1" applyFont="1" applyAlignment="1">
      <alignment horizontal="center"/>
    </xf>
    <xf numFmtId="0" fontId="15" fillId="0" borderId="0" xfId="1" applyFont="1" applyAlignment="1">
      <alignment horizontal="right"/>
    </xf>
    <xf numFmtId="0" fontId="2" fillId="0" borderId="0" xfId="1" applyFont="1" applyAlignment="1">
      <alignment horizontal="center"/>
    </xf>
    <xf numFmtId="0" fontId="17" fillId="0" borderId="0" xfId="0" applyNumberFormat="1" applyFont="1" applyFill="1" applyBorder="1" applyAlignment="1" applyProtection="1"/>
    <xf numFmtId="0" fontId="17" fillId="0" borderId="0" xfId="1" applyFont="1" applyFill="1" applyBorder="1" applyAlignment="1" applyProtection="1"/>
    <xf numFmtId="0" fontId="17" fillId="0" borderId="26" xfId="1" applyFont="1" applyFill="1" applyBorder="1" applyAlignment="1" applyProtection="1">
      <alignment horizontal="center" vertical="top" wrapText="1"/>
    </xf>
    <xf numFmtId="0" fontId="17" fillId="0" borderId="20" xfId="1" applyFont="1" applyFill="1" applyBorder="1" applyAlignment="1" applyProtection="1">
      <alignment horizontal="center" vertical="top" wrapText="1"/>
    </xf>
    <xf numFmtId="38" fontId="17" fillId="0" borderId="20" xfId="1" applyNumberFormat="1" applyFont="1" applyFill="1" applyBorder="1" applyAlignment="1" applyProtection="1">
      <alignment horizontal="center" vertical="top" wrapText="1"/>
    </xf>
    <xf numFmtId="40" fontId="17" fillId="0" borderId="20" xfId="1" applyNumberFormat="1" applyFont="1" applyFill="1" applyBorder="1" applyAlignment="1" applyProtection="1">
      <alignment horizontal="center" vertical="top" wrapText="1"/>
    </xf>
    <xf numFmtId="40" fontId="17" fillId="0" borderId="27" xfId="1" applyNumberFormat="1" applyFont="1" applyFill="1" applyBorder="1" applyAlignment="1" applyProtection="1">
      <alignment horizontal="center" vertical="top" wrapText="1"/>
    </xf>
    <xf numFmtId="0" fontId="17" fillId="0" borderId="0" xfId="1" applyFont="1" applyFill="1" applyBorder="1" applyAlignment="1" applyProtection="1">
      <alignment horizontal="center"/>
    </xf>
    <xf numFmtId="0" fontId="17" fillId="0" borderId="0" xfId="1" applyFont="1" applyFill="1" applyBorder="1" applyAlignment="1" applyProtection="1">
      <alignment horizontal="centerContinuous"/>
    </xf>
    <xf numFmtId="0" fontId="17" fillId="0" borderId="30" xfId="1" applyFont="1" applyFill="1" applyBorder="1" applyAlignment="1" applyProtection="1">
      <alignment horizontal="center" vertical="top" wrapText="1"/>
    </xf>
    <xf numFmtId="0" fontId="17" fillId="0" borderId="42" xfId="1" applyFont="1" applyFill="1" applyBorder="1" applyAlignment="1" applyProtection="1">
      <alignment horizontal="center" vertical="top" wrapText="1"/>
    </xf>
    <xf numFmtId="0" fontId="17" fillId="0" borderId="43" xfId="1" applyFont="1" applyFill="1" applyBorder="1" applyAlignment="1" applyProtection="1">
      <alignment horizontal="center" vertical="top" wrapText="1"/>
    </xf>
    <xf numFmtId="0" fontId="17" fillId="0" borderId="44" xfId="1" applyFont="1" applyFill="1" applyBorder="1" applyAlignment="1" applyProtection="1">
      <alignment horizontal="center" vertical="top" wrapText="1"/>
    </xf>
    <xf numFmtId="38" fontId="17" fillId="0" borderId="44" xfId="1" applyNumberFormat="1" applyFont="1" applyFill="1" applyBorder="1" applyAlignment="1" applyProtection="1">
      <alignment horizontal="center" vertical="top" wrapText="1"/>
    </xf>
    <xf numFmtId="40" fontId="17" fillId="0" borderId="44" xfId="1" applyNumberFormat="1" applyFont="1" applyFill="1" applyBorder="1" applyAlignment="1" applyProtection="1">
      <alignment horizontal="center" vertical="top" wrapText="1"/>
    </xf>
    <xf numFmtId="40" fontId="17" fillId="0" borderId="46" xfId="1" applyNumberFormat="1" applyFont="1" applyFill="1" applyBorder="1" applyAlignment="1" applyProtection="1">
      <alignment horizontal="center" vertical="top" wrapText="1"/>
    </xf>
    <xf numFmtId="44" fontId="16" fillId="0" borderId="31" xfId="30" applyFont="1" applyFill="1" applyBorder="1" applyAlignment="1" applyProtection="1">
      <alignment horizontal="right"/>
    </xf>
    <xf numFmtId="44" fontId="16" fillId="0" borderId="29" xfId="30" applyFont="1" applyFill="1" applyBorder="1" applyAlignment="1" applyProtection="1">
      <alignment horizontal="right"/>
    </xf>
    <xf numFmtId="44" fontId="16" fillId="0" borderId="17" xfId="30" applyFont="1" applyFill="1" applyBorder="1" applyAlignment="1" applyProtection="1">
      <alignment horizontal="right"/>
    </xf>
    <xf numFmtId="38" fontId="16" fillId="0" borderId="33" xfId="23" applyNumberFormat="1" applyFont="1" applyFill="1" applyBorder="1" applyAlignment="1" applyProtection="1">
      <alignment horizontal="left" vertical="center"/>
    </xf>
    <xf numFmtId="38" fontId="16" fillId="0" borderId="34" xfId="23" applyNumberFormat="1" applyFont="1" applyFill="1" applyBorder="1" applyAlignment="1" applyProtection="1">
      <alignment horizontal="left" vertical="center"/>
    </xf>
    <xf numFmtId="3" fontId="2" fillId="0" borderId="2" xfId="24" applyNumberFormat="1" applyFont="1" applyFill="1" applyBorder="1" applyAlignment="1" applyProtection="1">
      <alignment horizontal="center"/>
      <protection locked="0"/>
    </xf>
    <xf numFmtId="44" fontId="17" fillId="0" borderId="7" xfId="30" applyFont="1" applyFill="1" applyBorder="1" applyAlignment="1" applyProtection="1">
      <alignment horizontal="right"/>
    </xf>
    <xf numFmtId="0" fontId="16" fillId="0" borderId="30" xfId="1" applyFont="1" applyFill="1" applyBorder="1" applyAlignment="1" applyProtection="1">
      <alignment horizontal="center"/>
    </xf>
    <xf numFmtId="44" fontId="16" fillId="0" borderId="47" xfId="30" applyFont="1" applyFill="1" applyBorder="1" applyAlignment="1" applyProtection="1">
      <alignment horizontal="right"/>
    </xf>
    <xf numFmtId="44" fontId="16" fillId="0" borderId="3" xfId="30" applyFont="1" applyFill="1" applyBorder="1" applyAlignment="1" applyProtection="1">
      <alignment horizontal="right"/>
    </xf>
    <xf numFmtId="170" fontId="18" fillId="4" borderId="0" xfId="1" applyNumberFormat="1" applyFont="1" applyFill="1" applyAlignment="1" applyProtection="1">
      <alignment horizontal="right"/>
    </xf>
    <xf numFmtId="0" fontId="18" fillId="4" borderId="0" xfId="1" applyFont="1" applyFill="1" applyAlignment="1" applyProtection="1">
      <alignment horizontal="center"/>
    </xf>
    <xf numFmtId="171" fontId="18" fillId="4" borderId="0" xfId="1" applyNumberFormat="1" applyFont="1" applyFill="1" applyAlignment="1" applyProtection="1">
      <alignment horizontal="left"/>
    </xf>
    <xf numFmtId="0" fontId="17" fillId="0" borderId="0" xfId="1" applyFont="1" applyFill="1" applyBorder="1" applyProtection="1"/>
    <xf numFmtId="40" fontId="17" fillId="0" borderId="0" xfId="1" applyNumberFormat="1" applyFont="1" applyFill="1" applyBorder="1" applyAlignment="1" applyProtection="1"/>
    <xf numFmtId="164" fontId="16" fillId="0" borderId="0" xfId="1" applyNumberFormat="1" applyFont="1" applyFill="1" applyBorder="1" applyAlignment="1" applyProtection="1">
      <alignment horizontal="center"/>
    </xf>
    <xf numFmtId="0" fontId="16" fillId="0" borderId="0" xfId="4" applyNumberFormat="1" applyFont="1" applyFill="1" applyAlignment="1" applyProtection="1"/>
    <xf numFmtId="0" fontId="17" fillId="0" borderId="12" xfId="1" applyFont="1" applyFill="1" applyBorder="1" applyAlignment="1" applyProtection="1">
      <alignment horizontal="center" vertical="top" wrapText="1"/>
    </xf>
    <xf numFmtId="0" fontId="17" fillId="0" borderId="14" xfId="1" applyFont="1" applyFill="1" applyBorder="1" applyAlignment="1" applyProtection="1">
      <alignment horizontal="center" vertical="top" wrapText="1"/>
    </xf>
    <xf numFmtId="0" fontId="17" fillId="0" borderId="41" xfId="1" applyFont="1" applyFill="1" applyBorder="1" applyAlignment="1" applyProtection="1">
      <alignment horizontal="center" vertical="top" wrapText="1"/>
    </xf>
    <xf numFmtId="0" fontId="17" fillId="0" borderId="45" xfId="1" applyFont="1" applyFill="1" applyBorder="1" applyAlignment="1" applyProtection="1">
      <alignment horizontal="center" vertical="top" wrapText="1"/>
    </xf>
    <xf numFmtId="44" fontId="16" fillId="0" borderId="39" xfId="30" applyFont="1" applyFill="1" applyBorder="1" applyAlignment="1" applyProtection="1">
      <alignment horizontal="right"/>
    </xf>
    <xf numFmtId="8" fontId="2" fillId="5" borderId="2" xfId="30" applyNumberFormat="1" applyFont="1" applyFill="1" applyBorder="1" applyAlignment="1" applyProtection="1">
      <alignment horizontal="right"/>
      <protection locked="0"/>
    </xf>
    <xf numFmtId="8" fontId="2" fillId="5" borderId="21" xfId="30" applyNumberFormat="1" applyFont="1" applyFill="1" applyBorder="1" applyAlignment="1" applyProtection="1">
      <alignment horizontal="right"/>
      <protection locked="0"/>
    </xf>
    <xf numFmtId="8" fontId="16" fillId="5" borderId="2" xfId="30" applyNumberFormat="1" applyFont="1" applyFill="1" applyBorder="1" applyAlignment="1" applyProtection="1">
      <alignment horizontal="right"/>
      <protection locked="0"/>
    </xf>
    <xf numFmtId="44" fontId="16" fillId="2" borderId="17" xfId="30" applyFont="1" applyFill="1" applyBorder="1" applyAlignment="1" applyProtection="1">
      <alignment horizontal="right"/>
    </xf>
    <xf numFmtId="0" fontId="16" fillId="2" borderId="33" xfId="1" applyFont="1" applyFill="1" applyBorder="1" applyProtection="1"/>
    <xf numFmtId="0" fontId="16" fillId="2" borderId="34" xfId="1" applyFont="1" applyFill="1" applyBorder="1" applyProtection="1"/>
    <xf numFmtId="0" fontId="16" fillId="2" borderId="21" xfId="1" applyFont="1" applyFill="1" applyBorder="1" applyAlignment="1" applyProtection="1">
      <alignment horizontal="center"/>
    </xf>
    <xf numFmtId="8" fontId="16" fillId="2" borderId="2" xfId="1" applyNumberFormat="1" applyFont="1" applyFill="1" applyBorder="1" applyAlignment="1" applyProtection="1">
      <alignment horizontal="right"/>
      <protection locked="0"/>
    </xf>
    <xf numFmtId="38" fontId="16" fillId="0" borderId="5" xfId="1" applyNumberFormat="1" applyFont="1" applyFill="1" applyBorder="1" applyAlignment="1" applyProtection="1">
      <alignment horizontal="center"/>
    </xf>
    <xf numFmtId="0" fontId="16" fillId="0" borderId="15" xfId="1" applyFont="1" applyFill="1" applyBorder="1" applyAlignment="1" applyProtection="1">
      <alignment horizontal="center"/>
    </xf>
    <xf numFmtId="0" fontId="17" fillId="0" borderId="24" xfId="1" applyFont="1" applyFill="1" applyBorder="1" applyAlignment="1" applyProtection="1">
      <alignment horizontal="left"/>
    </xf>
    <xf numFmtId="0" fontId="17" fillId="0" borderId="2" xfId="1" applyFont="1" applyFill="1" applyBorder="1" applyAlignment="1" applyProtection="1">
      <alignment horizontal="center"/>
    </xf>
    <xf numFmtId="44" fontId="17" fillId="0" borderId="9" xfId="30" applyFont="1" applyFill="1" applyBorder="1" applyAlignment="1" applyProtection="1">
      <alignment horizontal="right"/>
    </xf>
    <xf numFmtId="0" fontId="16" fillId="0" borderId="0" xfId="1" applyFont="1" applyFill="1" applyAlignment="1" applyProtection="1">
      <alignment wrapText="1"/>
    </xf>
    <xf numFmtId="38" fontId="16" fillId="0" borderId="11" xfId="23" applyNumberFormat="1" applyFont="1" applyFill="1" applyBorder="1" applyAlignment="1" applyProtection="1">
      <alignment horizontal="left" vertical="center"/>
    </xf>
    <xf numFmtId="38" fontId="16" fillId="0" borderId="24" xfId="23" applyNumberFormat="1" applyFont="1" applyFill="1" applyBorder="1" applyAlignment="1" applyProtection="1">
      <alignment horizontal="left" vertical="center"/>
    </xf>
    <xf numFmtId="38" fontId="16" fillId="0" borderId="11" xfId="16" applyNumberFormat="1" applyFont="1" applyFill="1" applyBorder="1" applyAlignment="1">
      <alignment horizontal="left"/>
    </xf>
    <xf numFmtId="38" fontId="16" fillId="0" borderId="24" xfId="16" applyNumberFormat="1" applyFont="1" applyFill="1" applyBorder="1" applyAlignment="1">
      <alignment horizontal="left"/>
    </xf>
    <xf numFmtId="0" fontId="16" fillId="0" borderId="11" xfId="1" applyFont="1" applyFill="1" applyBorder="1" applyAlignment="1" applyProtection="1">
      <alignment horizontal="left"/>
    </xf>
    <xf numFmtId="0" fontId="16" fillId="0" borderId="24" xfId="1" applyFont="1" applyFill="1" applyBorder="1" applyAlignment="1" applyProtection="1">
      <alignment horizontal="left"/>
    </xf>
    <xf numFmtId="38" fontId="16" fillId="0" borderId="11" xfId="23" applyNumberFormat="1" applyFont="1" applyFill="1" applyBorder="1" applyAlignment="1" applyProtection="1">
      <alignment vertical="center"/>
    </xf>
    <xf numFmtId="38" fontId="16" fillId="0" borderId="24" xfId="23" applyNumberFormat="1" applyFont="1" applyFill="1" applyBorder="1" applyAlignment="1" applyProtection="1">
      <alignment vertical="center"/>
    </xf>
    <xf numFmtId="38" fontId="14" fillId="0" borderId="24" xfId="23" applyNumberFormat="1" applyFont="1" applyFill="1" applyBorder="1" applyAlignment="1" applyProtection="1">
      <alignment horizontal="left" vertical="center"/>
    </xf>
    <xf numFmtId="0" fontId="17" fillId="0" borderId="6" xfId="1" applyFont="1" applyBorder="1" applyAlignment="1" applyProtection="1">
      <alignment horizontal="left"/>
    </xf>
    <xf numFmtId="0" fontId="17" fillId="0" borderId="25" xfId="1" applyFont="1" applyBorder="1" applyAlignment="1" applyProtection="1">
      <alignment horizontal="left"/>
    </xf>
    <xf numFmtId="0" fontId="16" fillId="0" borderId="11" xfId="1" applyFont="1" applyBorder="1" applyAlignment="1" applyProtection="1">
      <alignment horizontal="left"/>
    </xf>
    <xf numFmtId="0" fontId="16" fillId="0" borderId="24" xfId="1" applyFont="1" applyBorder="1" applyAlignment="1" applyProtection="1">
      <alignment horizontal="left"/>
    </xf>
    <xf numFmtId="0" fontId="16" fillId="0" borderId="10" xfId="1" applyFont="1" applyBorder="1" applyAlignment="1" applyProtection="1">
      <alignment horizontal="left"/>
    </xf>
    <xf numFmtId="0" fontId="16" fillId="0" borderId="23" xfId="1" applyFont="1" applyBorder="1" applyAlignment="1" applyProtection="1">
      <alignment horizontal="left"/>
    </xf>
    <xf numFmtId="0" fontId="17" fillId="0" borderId="35" xfId="1" applyFont="1" applyBorder="1" applyAlignment="1" applyProtection="1">
      <alignment horizontal="left"/>
    </xf>
    <xf numFmtId="0" fontId="17" fillId="0" borderId="36" xfId="1" applyFont="1" applyBorder="1" applyAlignment="1" applyProtection="1">
      <alignment horizontal="left"/>
    </xf>
    <xf numFmtId="38" fontId="16" fillId="2" borderId="11" xfId="16" applyNumberFormat="1" applyFont="1" applyFill="1" applyBorder="1" applyAlignment="1">
      <alignment horizontal="left"/>
    </xf>
    <xf numFmtId="38" fontId="16" fillId="2" borderId="24" xfId="16" applyNumberFormat="1" applyFont="1" applyFill="1" applyBorder="1" applyAlignment="1">
      <alignment horizontal="left"/>
    </xf>
    <xf numFmtId="38" fontId="16" fillId="2" borderId="2" xfId="23" applyNumberFormat="1" applyFont="1" applyFill="1" applyBorder="1" applyAlignment="1" applyProtection="1">
      <alignment horizontal="left" vertical="center"/>
    </xf>
    <xf numFmtId="38" fontId="16" fillId="2" borderId="16" xfId="23" applyNumberFormat="1" applyFont="1" applyFill="1" applyBorder="1" applyAlignment="1" applyProtection="1">
      <alignment horizontal="left" vertical="center"/>
    </xf>
    <xf numFmtId="38" fontId="16" fillId="0" borderId="11" xfId="19" applyNumberFormat="1" applyFont="1" applyBorder="1" applyAlignment="1">
      <alignment horizontal="left"/>
    </xf>
    <xf numFmtId="38" fontId="16" fillId="0" borderId="24" xfId="19" applyNumberFormat="1" applyFont="1" applyBorder="1" applyAlignment="1">
      <alignment horizontal="left"/>
    </xf>
    <xf numFmtId="38" fontId="16" fillId="0" borderId="11" xfId="23" applyNumberFormat="1" applyFont="1" applyBorder="1" applyAlignment="1">
      <alignment horizontal="left" vertical="center"/>
    </xf>
    <xf numFmtId="38" fontId="16" fillId="0" borderId="24" xfId="23" applyNumberFormat="1" applyFont="1" applyBorder="1" applyAlignment="1">
      <alignment horizontal="left" vertical="center"/>
    </xf>
    <xf numFmtId="0" fontId="17" fillId="0" borderId="0" xfId="0" applyNumberFormat="1" applyFont="1" applyAlignment="1" applyProtection="1">
      <alignment horizontal="left" wrapText="1"/>
    </xf>
    <xf numFmtId="0" fontId="17" fillId="0" borderId="12" xfId="1" applyFont="1" applyBorder="1" applyAlignment="1" applyProtection="1">
      <alignment horizontal="center" vertical="center"/>
    </xf>
    <xf numFmtId="0" fontId="17" fillId="0" borderId="13" xfId="1" applyFont="1" applyBorder="1" applyAlignment="1" applyProtection="1">
      <alignment horizontal="center" vertical="center"/>
    </xf>
    <xf numFmtId="0" fontId="17" fillId="0" borderId="14" xfId="1" applyFont="1" applyBorder="1" applyAlignment="1" applyProtection="1">
      <alignment horizontal="center" vertical="center"/>
    </xf>
    <xf numFmtId="0" fontId="17" fillId="0" borderId="19" xfId="1" applyFont="1" applyBorder="1" applyAlignment="1" applyProtection="1">
      <alignment horizontal="center" vertical="top" wrapText="1"/>
    </xf>
    <xf numFmtId="0" fontId="17" fillId="0" borderId="22" xfId="1" applyFont="1" applyBorder="1" applyAlignment="1" applyProtection="1">
      <alignment horizontal="center" vertical="top" wrapText="1"/>
    </xf>
    <xf numFmtId="0" fontId="16" fillId="0" borderId="10" xfId="23" applyFont="1" applyFill="1" applyBorder="1" applyAlignment="1" applyProtection="1">
      <alignment horizontal="left" vertical="center"/>
    </xf>
    <xf numFmtId="0" fontId="16" fillId="0" borderId="23" xfId="23" applyFont="1" applyFill="1" applyBorder="1" applyAlignment="1" applyProtection="1">
      <alignment horizontal="left" vertical="center"/>
    </xf>
    <xf numFmtId="0" fontId="17" fillId="0" borderId="12" xfId="1" applyFont="1" applyFill="1" applyBorder="1" applyAlignment="1" applyProtection="1">
      <alignment horizontal="center"/>
    </xf>
    <xf numFmtId="0" fontId="16" fillId="0" borderId="13" xfId="1" applyFont="1" applyFill="1" applyBorder="1" applyAlignment="1" applyProtection="1">
      <alignment horizontal="center"/>
    </xf>
    <xf numFmtId="0" fontId="16" fillId="0" borderId="14" xfId="1" applyFont="1" applyFill="1" applyBorder="1" applyAlignment="1" applyProtection="1">
      <alignment horizontal="center"/>
    </xf>
    <xf numFmtId="0" fontId="16" fillId="0" borderId="19" xfId="1" applyFont="1" applyFill="1" applyBorder="1" applyAlignment="1" applyProtection="1">
      <alignment horizontal="center" vertical="top" wrapText="1"/>
    </xf>
    <xf numFmtId="0" fontId="16" fillId="0" borderId="22" xfId="1" applyFont="1" applyFill="1" applyBorder="1" applyAlignment="1" applyProtection="1">
      <alignment horizontal="center" vertical="top" wrapText="1"/>
    </xf>
    <xf numFmtId="38" fontId="16" fillId="2" borderId="11" xfId="23" applyNumberFormat="1" applyFont="1" applyFill="1" applyBorder="1" applyAlignment="1" applyProtection="1">
      <alignment horizontal="center" vertical="center"/>
    </xf>
    <xf numFmtId="38" fontId="16" fillId="2" borderId="24" xfId="23" applyNumberFormat="1" applyFont="1" applyFill="1" applyBorder="1" applyAlignment="1" applyProtection="1">
      <alignment horizontal="center" vertical="center"/>
    </xf>
    <xf numFmtId="0" fontId="17" fillId="0" borderId="6" xfId="1" applyFont="1" applyFill="1" applyBorder="1" applyAlignment="1" applyProtection="1">
      <alignment horizontal="left"/>
    </xf>
    <xf numFmtId="0" fontId="17" fillId="0" borderId="25" xfId="1" applyFont="1" applyFill="1" applyBorder="1" applyAlignment="1" applyProtection="1">
      <alignment horizontal="left"/>
    </xf>
    <xf numFmtId="0" fontId="16" fillId="0" borderId="10" xfId="1" applyFont="1" applyFill="1" applyBorder="1" applyAlignment="1" applyProtection="1">
      <alignment horizontal="left"/>
    </xf>
    <xf numFmtId="0" fontId="16" fillId="0" borderId="23" xfId="1" applyFont="1" applyFill="1" applyBorder="1" applyAlignment="1" applyProtection="1">
      <alignment horizontal="left"/>
    </xf>
    <xf numFmtId="0" fontId="15" fillId="0" borderId="6" xfId="1" applyFont="1" applyFill="1" applyBorder="1" applyAlignment="1" applyProtection="1">
      <alignment horizontal="left"/>
    </xf>
    <xf numFmtId="0" fontId="15" fillId="0" borderId="25" xfId="1" applyFont="1" applyFill="1" applyBorder="1" applyAlignment="1" applyProtection="1">
      <alignment horizontal="left"/>
    </xf>
    <xf numFmtId="38" fontId="2" fillId="0" borderId="11" xfId="23" applyNumberFormat="1" applyFont="1" applyFill="1" applyBorder="1" applyAlignment="1" applyProtection="1">
      <alignment horizontal="left" vertical="center"/>
    </xf>
    <xf numFmtId="38" fontId="2" fillId="0" borderId="24" xfId="23" applyNumberFormat="1" applyFont="1" applyFill="1" applyBorder="1" applyAlignment="1" applyProtection="1">
      <alignment horizontal="left" vertical="center"/>
    </xf>
    <xf numFmtId="38" fontId="23" fillId="2" borderId="11" xfId="23" applyNumberFormat="1" applyFont="1" applyFill="1" applyBorder="1" applyAlignment="1" applyProtection="1">
      <alignment horizontal="center" vertical="center"/>
    </xf>
    <xf numFmtId="38" fontId="23" fillId="2" borderId="24" xfId="23" applyNumberFormat="1" applyFont="1" applyFill="1" applyBorder="1" applyAlignment="1" applyProtection="1">
      <alignment horizontal="center" vertical="center"/>
    </xf>
    <xf numFmtId="0" fontId="2" fillId="0" borderId="23" xfId="1" applyFont="1" applyFill="1" applyBorder="1" applyAlignment="1" applyProtection="1">
      <alignment horizontal="left"/>
    </xf>
    <xf numFmtId="0" fontId="2" fillId="0" borderId="11" xfId="1" applyFont="1" applyFill="1" applyBorder="1" applyAlignment="1" applyProtection="1">
      <alignment horizontal="left"/>
    </xf>
    <xf numFmtId="0" fontId="2" fillId="0" borderId="24" xfId="1" applyFont="1" applyFill="1" applyBorder="1" applyAlignment="1" applyProtection="1">
      <alignment horizontal="left"/>
    </xf>
    <xf numFmtId="38" fontId="2" fillId="0" borderId="11" xfId="19" applyNumberFormat="1" applyFont="1" applyBorder="1" applyAlignment="1">
      <alignment horizontal="left"/>
    </xf>
    <xf numFmtId="38" fontId="2" fillId="0" borderId="24" xfId="19" applyNumberFormat="1" applyFont="1" applyBorder="1" applyAlignment="1">
      <alignment horizontal="left"/>
    </xf>
    <xf numFmtId="38" fontId="2" fillId="2" borderId="11" xfId="16" applyNumberFormat="1" applyFont="1" applyFill="1" applyBorder="1" applyAlignment="1">
      <alignment horizontal="left"/>
    </xf>
    <xf numFmtId="38" fontId="2" fillId="2" borderId="24" xfId="16" applyNumberFormat="1" applyFont="1" applyFill="1" applyBorder="1" applyAlignment="1">
      <alignment horizontal="left"/>
    </xf>
    <xf numFmtId="0" fontId="15" fillId="0" borderId="12" xfId="1" applyFont="1" applyFill="1" applyBorder="1" applyAlignment="1" applyProtection="1">
      <alignment horizontal="center"/>
    </xf>
    <xf numFmtId="0" fontId="15" fillId="0" borderId="13" xfId="1" applyFont="1" applyFill="1" applyBorder="1" applyAlignment="1" applyProtection="1">
      <alignment horizontal="center"/>
    </xf>
    <xf numFmtId="0" fontId="15" fillId="0" borderId="14" xfId="1" applyFont="1" applyFill="1" applyBorder="1" applyAlignment="1" applyProtection="1">
      <alignment horizontal="center"/>
    </xf>
    <xf numFmtId="0" fontId="15" fillId="0" borderId="19" xfId="1" applyFont="1" applyFill="1" applyBorder="1" applyAlignment="1" applyProtection="1">
      <alignment horizontal="center" vertical="top" wrapText="1"/>
    </xf>
    <xf numFmtId="0" fontId="15" fillId="0" borderId="22" xfId="1" applyFont="1" applyFill="1" applyBorder="1" applyAlignment="1" applyProtection="1">
      <alignment horizontal="center" vertical="top" wrapText="1"/>
    </xf>
    <xf numFmtId="38" fontId="2" fillId="0" borderId="11" xfId="23" applyNumberFormat="1" applyFont="1" applyFill="1" applyBorder="1" applyAlignment="1" applyProtection="1">
      <alignment vertical="center"/>
    </xf>
    <xf numFmtId="38" fontId="2" fillId="0" borderId="24" xfId="23" applyNumberFormat="1" applyFont="1" applyFill="1" applyBorder="1" applyAlignment="1" applyProtection="1">
      <alignment vertical="center"/>
    </xf>
    <xf numFmtId="38" fontId="2" fillId="0" borderId="11" xfId="16" applyNumberFormat="1" applyFont="1" applyFill="1" applyBorder="1" applyAlignment="1">
      <alignment horizontal="left"/>
    </xf>
    <xf numFmtId="38" fontId="2" fillId="0" borderId="24" xfId="16" applyNumberFormat="1" applyFont="1" applyFill="1" applyBorder="1" applyAlignment="1">
      <alignment horizontal="left"/>
    </xf>
    <xf numFmtId="0" fontId="2" fillId="0" borderId="10" xfId="23" applyFont="1" applyFill="1" applyBorder="1" applyAlignment="1" applyProtection="1">
      <alignment horizontal="left" vertical="center"/>
    </xf>
    <xf numFmtId="0" fontId="2" fillId="0" borderId="23" xfId="23" applyFont="1" applyFill="1" applyBorder="1" applyAlignment="1" applyProtection="1">
      <alignment horizontal="left" vertical="center"/>
    </xf>
    <xf numFmtId="0" fontId="17" fillId="0" borderId="13" xfId="1" applyFont="1" applyFill="1" applyBorder="1" applyAlignment="1" applyProtection="1">
      <alignment horizontal="center"/>
    </xf>
    <xf numFmtId="0" fontId="17" fillId="0" borderId="14" xfId="1" applyFont="1" applyFill="1" applyBorder="1" applyAlignment="1" applyProtection="1">
      <alignment horizontal="center"/>
    </xf>
    <xf numFmtId="0" fontId="17" fillId="0" borderId="19" xfId="1" applyFont="1" applyFill="1" applyBorder="1" applyAlignment="1" applyProtection="1">
      <alignment horizontal="center" vertical="top" wrapText="1"/>
    </xf>
    <xf numFmtId="0" fontId="17" fillId="0" borderId="22" xfId="1" applyFont="1" applyFill="1" applyBorder="1" applyAlignment="1" applyProtection="1">
      <alignment horizontal="center" vertical="top" wrapText="1"/>
    </xf>
    <xf numFmtId="38" fontId="25" fillId="2" borderId="11" xfId="23" applyNumberFormat="1" applyFont="1" applyFill="1" applyBorder="1" applyAlignment="1" applyProtection="1">
      <alignment horizontal="center" vertical="center"/>
    </xf>
    <xf numFmtId="38" fontId="25" fillId="2" borderId="24" xfId="23" applyNumberFormat="1" applyFont="1" applyFill="1" applyBorder="1" applyAlignment="1" applyProtection="1">
      <alignment horizontal="center" vertical="center"/>
    </xf>
    <xf numFmtId="0" fontId="17" fillId="0" borderId="12" xfId="1" applyFont="1" applyFill="1" applyBorder="1" applyAlignment="1" applyProtection="1">
      <alignment horizontal="center" vertical="center"/>
    </xf>
    <xf numFmtId="0" fontId="17" fillId="0" borderId="13" xfId="1" applyFont="1" applyFill="1" applyBorder="1" applyAlignment="1" applyProtection="1">
      <alignment horizontal="center" vertical="center"/>
    </xf>
    <xf numFmtId="0" fontId="17" fillId="0" borderId="14" xfId="1" applyFont="1" applyFill="1" applyBorder="1" applyAlignment="1" applyProtection="1">
      <alignment horizontal="center" vertical="center"/>
    </xf>
    <xf numFmtId="0" fontId="1" fillId="0" borderId="10" xfId="1" applyFont="1" applyFill="1" applyBorder="1" applyAlignment="1" applyProtection="1">
      <alignment horizontal="left"/>
    </xf>
    <xf numFmtId="0" fontId="1" fillId="0" borderId="11" xfId="1" applyFont="1" applyFill="1" applyBorder="1" applyAlignment="1" applyProtection="1">
      <alignment horizontal="left"/>
    </xf>
  </cellXfs>
  <cellStyles count="57">
    <cellStyle name="Comma 2" xfId="28" xr:uid="{00000000-0005-0000-0000-000000000000}"/>
    <cellStyle name="Currency" xfId="30" builtinId="4"/>
    <cellStyle name="Currency 2" xfId="29" xr:uid="{00000000-0005-0000-0000-000002000000}"/>
    <cellStyle name="Currency 3" xfId="36" xr:uid="{00000000-0005-0000-0000-000003000000}"/>
    <cellStyle name="Currency 3 2" xfId="48" xr:uid="{00000000-0005-0000-0000-000004000000}"/>
    <cellStyle name="Currency 4" xfId="38" xr:uid="{00000000-0005-0000-0000-000005000000}"/>
    <cellStyle name="Normal" xfId="0" builtinId="0"/>
    <cellStyle name="Normal 10" xfId="37" xr:uid="{00000000-0005-0000-0000-000007000000}"/>
    <cellStyle name="Normal 2" xfId="2" xr:uid="{00000000-0005-0000-0000-000008000000}"/>
    <cellStyle name="Normal 2 2" xfId="7" xr:uid="{00000000-0005-0000-0000-000009000000}"/>
    <cellStyle name="Normal 2 3" xfId="8" xr:uid="{00000000-0005-0000-0000-00000A000000}"/>
    <cellStyle name="Normal 2 4" xfId="16" xr:uid="{00000000-0005-0000-0000-00000B000000}"/>
    <cellStyle name="Normal 2 5" xfId="18" xr:uid="{00000000-0005-0000-0000-00000C000000}"/>
    <cellStyle name="Normal 2 6" xfId="19" xr:uid="{00000000-0005-0000-0000-00000D000000}"/>
    <cellStyle name="Normal 2 7" xfId="20" xr:uid="{00000000-0005-0000-0000-00000E000000}"/>
    <cellStyle name="Normal 2 8" xfId="21" xr:uid="{00000000-0005-0000-0000-00000F000000}"/>
    <cellStyle name="Normal 3" xfId="4" xr:uid="{00000000-0005-0000-0000-000010000000}"/>
    <cellStyle name="Normal 3 2" xfId="9" xr:uid="{00000000-0005-0000-0000-000011000000}"/>
    <cellStyle name="Normal 3 3" xfId="10" xr:uid="{00000000-0005-0000-0000-000012000000}"/>
    <cellStyle name="Normal 3 4" xfId="11" xr:uid="{00000000-0005-0000-0000-000013000000}"/>
    <cellStyle name="Normal 4" xfId="5" xr:uid="{00000000-0005-0000-0000-000014000000}"/>
    <cellStyle name="Normal 5" xfId="12" xr:uid="{00000000-0005-0000-0000-000015000000}"/>
    <cellStyle name="Normal 6" xfId="13" xr:uid="{00000000-0005-0000-0000-000016000000}"/>
    <cellStyle name="Normal 7" xfId="14" xr:uid="{00000000-0005-0000-0000-000017000000}"/>
    <cellStyle name="Normal 7 2" xfId="17" xr:uid="{00000000-0005-0000-0000-000018000000}"/>
    <cellStyle name="Normal 7 3" xfId="22" xr:uid="{00000000-0005-0000-0000-000019000000}"/>
    <cellStyle name="Normal 7 4" xfId="26" xr:uid="{00000000-0005-0000-0000-00001A000000}"/>
    <cellStyle name="Normal 7 4 2" xfId="34" xr:uid="{00000000-0005-0000-0000-00001B000000}"/>
    <cellStyle name="Normal 7 4 2 2" xfId="56" xr:uid="{00000000-0005-0000-0000-00001C000000}"/>
    <cellStyle name="Normal 7 4 2 3" xfId="46" xr:uid="{00000000-0005-0000-0000-00001D000000}"/>
    <cellStyle name="Normal 7 4 3" xfId="52" xr:uid="{00000000-0005-0000-0000-00001E000000}"/>
    <cellStyle name="Normal 7 4 4" xfId="42" xr:uid="{00000000-0005-0000-0000-00001F000000}"/>
    <cellStyle name="Normal 7 5" xfId="31" xr:uid="{00000000-0005-0000-0000-000020000000}"/>
    <cellStyle name="Normal 7 5 2" xfId="53" xr:uid="{00000000-0005-0000-0000-000021000000}"/>
    <cellStyle name="Normal 7 5 3" xfId="43" xr:uid="{00000000-0005-0000-0000-000022000000}"/>
    <cellStyle name="Normal 7 6" xfId="49" xr:uid="{00000000-0005-0000-0000-000023000000}"/>
    <cellStyle name="Normal 7 7" xfId="39" xr:uid="{00000000-0005-0000-0000-000024000000}"/>
    <cellStyle name="Normal 8" xfId="15" xr:uid="{00000000-0005-0000-0000-000025000000}"/>
    <cellStyle name="Normal 8 2" xfId="24" xr:uid="{00000000-0005-0000-0000-000026000000}"/>
    <cellStyle name="Normal 8 2 2" xfId="33" xr:uid="{00000000-0005-0000-0000-000027000000}"/>
    <cellStyle name="Normal 8 2 2 2" xfId="55" xr:uid="{00000000-0005-0000-0000-000028000000}"/>
    <cellStyle name="Normal 8 2 2 3" xfId="45" xr:uid="{00000000-0005-0000-0000-000029000000}"/>
    <cellStyle name="Normal 8 2 3" xfId="51" xr:uid="{00000000-0005-0000-0000-00002A000000}"/>
    <cellStyle name="Normal 8 2 4" xfId="41" xr:uid="{00000000-0005-0000-0000-00002B000000}"/>
    <cellStyle name="Normal 8 3" xfId="27" xr:uid="{00000000-0005-0000-0000-00002C000000}"/>
    <cellStyle name="Normal 8 4" xfId="32" xr:uid="{00000000-0005-0000-0000-00002D000000}"/>
    <cellStyle name="Normal 8 4 2" xfId="54" xr:uid="{00000000-0005-0000-0000-00002E000000}"/>
    <cellStyle name="Normal 8 4 3" xfId="44" xr:uid="{00000000-0005-0000-0000-00002F000000}"/>
    <cellStyle name="Normal 8 5" xfId="50" xr:uid="{00000000-0005-0000-0000-000030000000}"/>
    <cellStyle name="Normal 8 6" xfId="40" xr:uid="{00000000-0005-0000-0000-000031000000}"/>
    <cellStyle name="Normal 9" xfId="35" xr:uid="{00000000-0005-0000-0000-000032000000}"/>
    <cellStyle name="Normal 9 2" xfId="47" xr:uid="{00000000-0005-0000-0000-000033000000}"/>
    <cellStyle name="Normal_ConstructionCostMagellanDrWLImp" xfId="1" xr:uid="{00000000-0005-0000-0000-000034000000}"/>
    <cellStyle name="Normal_ConstructionCostMagellanDrWLImp 3" xfId="3" xr:uid="{00000000-0005-0000-0000-000035000000}"/>
    <cellStyle name="Normal_ConstructionCostMagellanDrWLImp 3 2" xfId="23" xr:uid="{00000000-0005-0000-0000-000036000000}"/>
    <cellStyle name="Percent" xfId="6" builtinId="5"/>
    <cellStyle name="Percent 2" xfId="25" xr:uid="{00000000-0005-0000-0000-00003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Relationship Id="rId14" Type="http://schemas.microsoft.com/office/2017/10/relationships/person" Target="persons/perso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571500</xdr:colOff>
      <xdr:row>80</xdr:row>
      <xdr:rowOff>47625</xdr:rowOff>
    </xdr:from>
    <xdr:to>
      <xdr:col>12</xdr:col>
      <xdr:colOff>571500</xdr:colOff>
      <xdr:row>86</xdr:row>
      <xdr:rowOff>57150</xdr:rowOff>
    </xdr:to>
    <xdr:sp macro="" textlink="">
      <xdr:nvSpPr>
        <xdr:cNvPr id="2" name="Arrow: Down 1">
          <a:extLst>
            <a:ext uri="{FF2B5EF4-FFF2-40B4-BE49-F238E27FC236}">
              <a16:creationId xmlns:a16="http://schemas.microsoft.com/office/drawing/2014/main" id="{8BFA502F-6B24-4A3C-9DEC-4D05308B26FC}"/>
            </a:ext>
          </a:extLst>
        </xdr:cNvPr>
        <xdr:cNvSpPr/>
      </xdr:nvSpPr>
      <xdr:spPr>
        <a:xfrm>
          <a:off x="9886950" y="13182600"/>
          <a:ext cx="581025" cy="990600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Shea Shoun" id="{47D43F40-0C44-4B21-A591-8F17FDECBBF3}" userId="Shea Shoun" providerId="None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M39" dT="2020-06-05T14:56:21.61" personId="{47D43F40-0C44-4B21-A591-8F17FDECBBF3}" id="{B0DA8200-5587-487F-9089-CE43C5EBF401}">
    <text>might need an extra bend for quick connect; might need a reducer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Relationship Id="rId4" Type="http://schemas.microsoft.com/office/2017/10/relationships/threadedComment" Target="../threadedComments/threadedComment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10"/>
  <sheetViews>
    <sheetView topLeftCell="B1" zoomScaleNormal="100" zoomScaleSheetLayoutView="100" workbookViewId="0">
      <selection activeCell="T56" sqref="T55:T56"/>
    </sheetView>
  </sheetViews>
  <sheetFormatPr defaultRowHeight="12.75" customHeight="1" x14ac:dyDescent="0.25"/>
  <cols>
    <col min="1" max="1" width="8.88671875" style="1" hidden="1" customWidth="1"/>
    <col min="2" max="2" width="6.77734375" style="2" customWidth="1"/>
    <col min="3" max="3" width="29.77734375" style="1" customWidth="1"/>
    <col min="4" max="4" width="11.77734375" style="1" customWidth="1"/>
    <col min="5" max="5" width="6.77734375" style="2" customWidth="1"/>
    <col min="6" max="6" width="0.109375" style="3" customWidth="1"/>
    <col min="7" max="7" width="9.77734375" style="4" hidden="1" customWidth="1"/>
    <col min="8" max="8" width="27.21875" style="4" customWidth="1"/>
    <col min="9" max="10" width="6" style="4" hidden="1" customWidth="1"/>
    <col min="11" max="11" width="12.77734375" style="2" hidden="1" customWidth="1"/>
    <col min="12" max="16" width="12.77734375" style="1" hidden="1" customWidth="1"/>
    <col min="17" max="16384" width="8.88671875" style="1"/>
  </cols>
  <sheetData>
    <row r="1" spans="1:16" ht="18" customHeight="1" x14ac:dyDescent="0.25">
      <c r="K1" s="5" t="str">
        <f ca="1">MID(CELL("filename"),FIND("]",CELL("filename"))+1,255)</f>
        <v>OVERALL ESTIMATE LS 21 GRP 2</v>
      </c>
    </row>
    <row r="2" spans="1:16" ht="20.100000000000001" customHeight="1" x14ac:dyDescent="0.25">
      <c r="C2" s="6" t="s">
        <v>205</v>
      </c>
      <c r="D2" s="6"/>
      <c r="K2" s="7" t="s">
        <v>67</v>
      </c>
    </row>
    <row r="3" spans="1:16" ht="20.100000000000001" customHeight="1" x14ac:dyDescent="0.25">
      <c r="C3" s="6" t="s">
        <v>206</v>
      </c>
      <c r="D3" s="6"/>
    </row>
    <row r="4" spans="1:16" ht="86.25" customHeight="1" x14ac:dyDescent="0.25">
      <c r="C4" s="525" t="s">
        <v>217</v>
      </c>
      <c r="D4" s="525"/>
      <c r="E4" s="525"/>
    </row>
    <row r="5" spans="1:16" ht="20.100000000000001" customHeight="1" x14ac:dyDescent="0.25">
      <c r="C5" s="8" t="s">
        <v>211</v>
      </c>
      <c r="D5" s="8"/>
      <c r="G5" s="5"/>
      <c r="H5" s="5"/>
    </row>
    <row r="6" spans="1:16" ht="20.100000000000001" customHeight="1" thickBot="1" x14ac:dyDescent="0.3">
      <c r="C6" s="8" t="s">
        <v>207</v>
      </c>
      <c r="D6" s="8"/>
      <c r="E6" s="9"/>
      <c r="I6" s="10"/>
      <c r="J6" s="10"/>
    </row>
    <row r="7" spans="1:16" ht="12.95" customHeight="1" thickBot="1" x14ac:dyDescent="0.3">
      <c r="B7" s="526" t="s">
        <v>25</v>
      </c>
      <c r="C7" s="527"/>
      <c r="D7" s="527"/>
      <c r="E7" s="527"/>
      <c r="F7" s="527"/>
      <c r="G7" s="527"/>
      <c r="H7" s="528"/>
      <c r="I7" s="11"/>
      <c r="J7" s="11"/>
    </row>
    <row r="8" spans="1:16" ht="35.25" customHeight="1" thickBot="1" x14ac:dyDescent="0.3">
      <c r="B8" s="12" t="s">
        <v>9</v>
      </c>
      <c r="C8" s="529" t="s">
        <v>0</v>
      </c>
      <c r="D8" s="530"/>
      <c r="E8" s="13" t="s">
        <v>1</v>
      </c>
      <c r="F8" s="13" t="s">
        <v>2</v>
      </c>
      <c r="G8" s="13" t="s">
        <v>10</v>
      </c>
      <c r="H8" s="14" t="s">
        <v>11</v>
      </c>
      <c r="I8" s="15"/>
      <c r="J8" s="16"/>
      <c r="K8" s="17" t="s">
        <v>172</v>
      </c>
      <c r="L8" s="17" t="s">
        <v>173</v>
      </c>
      <c r="M8" s="17" t="s">
        <v>174</v>
      </c>
      <c r="N8" s="17" t="s">
        <v>175</v>
      </c>
      <c r="O8" s="17"/>
      <c r="P8" s="17"/>
    </row>
    <row r="9" spans="1:16" ht="0.95" customHeight="1" thickBot="1" x14ac:dyDescent="0.3">
      <c r="B9" s="18"/>
      <c r="C9" s="19"/>
      <c r="D9" s="20"/>
      <c r="E9" s="21"/>
      <c r="F9" s="21"/>
      <c r="G9" s="21"/>
      <c r="H9" s="22"/>
      <c r="I9" s="16"/>
      <c r="J9" s="16"/>
      <c r="K9" s="23"/>
      <c r="L9" s="23"/>
      <c r="M9" s="23"/>
      <c r="N9" s="23"/>
      <c r="O9" s="23"/>
      <c r="P9" s="23"/>
    </row>
    <row r="10" spans="1:16" ht="15" customHeight="1" x14ac:dyDescent="0.25">
      <c r="A10" s="1" t="s">
        <v>36</v>
      </c>
      <c r="B10" s="24">
        <v>1</v>
      </c>
      <c r="C10" s="531" t="s">
        <v>5</v>
      </c>
      <c r="D10" s="532"/>
      <c r="E10" s="25" t="s">
        <v>6</v>
      </c>
      <c r="F10" s="26"/>
      <c r="G10" s="27"/>
      <c r="H10" s="28">
        <f>SUM(K10:N10)</f>
        <v>0</v>
      </c>
      <c r="I10" s="29"/>
      <c r="J10" s="29"/>
      <c r="K10" s="30">
        <f>'Morton Village 110'!H11</f>
        <v>0</v>
      </c>
      <c r="L10" s="31">
        <f>'Palm Court 145'!H11</f>
        <v>0</v>
      </c>
      <c r="M10" s="30">
        <f>'Harbour Landings Estates 153'!H11</f>
        <v>0</v>
      </c>
      <c r="N10" s="31">
        <f>'15D 218'!H11</f>
        <v>0</v>
      </c>
      <c r="O10" s="32"/>
      <c r="P10" s="32"/>
    </row>
    <row r="11" spans="1:16" ht="15" customHeight="1" x14ac:dyDescent="0.25">
      <c r="A11" s="1" t="s">
        <v>37</v>
      </c>
      <c r="B11" s="33">
        <f t="shared" ref="B11:B41" si="0">B10+1</f>
        <v>2</v>
      </c>
      <c r="C11" s="500" t="s">
        <v>81</v>
      </c>
      <c r="D11" s="501"/>
      <c r="E11" s="34" t="s">
        <v>3</v>
      </c>
      <c r="F11" s="35"/>
      <c r="G11" s="36"/>
      <c r="H11" s="37">
        <f>SUM(K11:N11)</f>
        <v>0</v>
      </c>
      <c r="I11" s="29"/>
      <c r="J11" s="29"/>
      <c r="K11" s="30">
        <f>'Morton Village 110'!H12</f>
        <v>0</v>
      </c>
      <c r="L11" s="31">
        <f>'Palm Court 145'!H12</f>
        <v>0</v>
      </c>
      <c r="M11" s="30">
        <f>'Harbour Landings Estates 153'!H12</f>
        <v>0</v>
      </c>
      <c r="N11" s="31">
        <f>'15D 218'!H12</f>
        <v>0</v>
      </c>
      <c r="O11" s="32"/>
      <c r="P11" s="32"/>
    </row>
    <row r="12" spans="1:16" ht="15" customHeight="1" x14ac:dyDescent="0.25">
      <c r="A12" s="1" t="s">
        <v>38</v>
      </c>
      <c r="B12" s="33">
        <f t="shared" si="0"/>
        <v>3</v>
      </c>
      <c r="C12" s="500" t="s">
        <v>82</v>
      </c>
      <c r="D12" s="501"/>
      <c r="E12" s="34" t="s">
        <v>4</v>
      </c>
      <c r="F12" s="38"/>
      <c r="G12" s="36"/>
      <c r="H12" s="37">
        <f t="shared" ref="H12:H48" si="1">SUM(K12:N12)</f>
        <v>0</v>
      </c>
      <c r="I12" s="29"/>
      <c r="J12" s="29"/>
      <c r="K12" s="30">
        <f>'Morton Village 110'!H13</f>
        <v>0</v>
      </c>
      <c r="L12" s="31">
        <f>'Palm Court 145'!H13</f>
        <v>0</v>
      </c>
      <c r="M12" s="30">
        <f>'Harbour Landings Estates 153'!H13</f>
        <v>0</v>
      </c>
      <c r="N12" s="31">
        <f>'15D 218'!H13</f>
        <v>0</v>
      </c>
      <c r="O12" s="32"/>
      <c r="P12" s="32"/>
    </row>
    <row r="13" spans="1:16" ht="15" customHeight="1" x14ac:dyDescent="0.25">
      <c r="A13" s="1" t="s">
        <v>39</v>
      </c>
      <c r="B13" s="33">
        <f t="shared" si="0"/>
        <v>4</v>
      </c>
      <c r="C13" s="500" t="s">
        <v>83</v>
      </c>
      <c r="D13" s="501"/>
      <c r="E13" s="34" t="s">
        <v>4</v>
      </c>
      <c r="F13" s="38"/>
      <c r="G13" s="36"/>
      <c r="H13" s="37">
        <f t="shared" si="1"/>
        <v>0</v>
      </c>
      <c r="I13" s="29"/>
      <c r="J13" s="29"/>
      <c r="K13" s="30">
        <f>'Morton Village 110'!H14</f>
        <v>0</v>
      </c>
      <c r="L13" s="31">
        <f>'Palm Court 145'!H14</f>
        <v>0</v>
      </c>
      <c r="M13" s="30">
        <f>'Harbour Landings Estates 153'!H14</f>
        <v>0</v>
      </c>
      <c r="N13" s="31">
        <f>'15D 218'!H14</f>
        <v>0</v>
      </c>
      <c r="O13" s="32"/>
      <c r="P13" s="32"/>
    </row>
    <row r="14" spans="1:16" ht="15" customHeight="1" x14ac:dyDescent="0.25">
      <c r="A14" s="1" t="s">
        <v>40</v>
      </c>
      <c r="B14" s="33">
        <f t="shared" si="0"/>
        <v>5</v>
      </c>
      <c r="C14" s="500" t="s">
        <v>27</v>
      </c>
      <c r="D14" s="501"/>
      <c r="E14" s="34" t="s">
        <v>4</v>
      </c>
      <c r="F14" s="35"/>
      <c r="G14" s="36"/>
      <c r="H14" s="37">
        <f t="shared" si="1"/>
        <v>0</v>
      </c>
      <c r="I14" s="29"/>
      <c r="J14" s="29"/>
      <c r="K14" s="30">
        <f>'Morton Village 110'!H15</f>
        <v>0</v>
      </c>
      <c r="L14" s="31">
        <f>'Palm Court 145'!H15</f>
        <v>0</v>
      </c>
      <c r="M14" s="30">
        <f>'Harbour Landings Estates 153'!H15</f>
        <v>0</v>
      </c>
      <c r="N14" s="31">
        <f>'15D 218'!H15</f>
        <v>0</v>
      </c>
      <c r="O14" s="32"/>
      <c r="P14" s="32"/>
    </row>
    <row r="15" spans="1:16" ht="15" customHeight="1" x14ac:dyDescent="0.25">
      <c r="A15" s="1" t="s">
        <v>41</v>
      </c>
      <c r="B15" s="33">
        <f t="shared" si="0"/>
        <v>6</v>
      </c>
      <c r="C15" s="500" t="s">
        <v>192</v>
      </c>
      <c r="D15" s="501"/>
      <c r="E15" s="34" t="s">
        <v>24</v>
      </c>
      <c r="F15" s="39"/>
      <c r="G15" s="40"/>
      <c r="H15" s="37">
        <f t="shared" si="1"/>
        <v>0</v>
      </c>
      <c r="I15" s="41"/>
      <c r="J15" s="41"/>
      <c r="K15" s="30">
        <f>'Morton Village 110'!H16</f>
        <v>0</v>
      </c>
      <c r="L15" s="31">
        <f>'Palm Court 145'!H16</f>
        <v>0</v>
      </c>
      <c r="M15" s="30">
        <f>'Harbour Landings Estates 153'!H16</f>
        <v>0</v>
      </c>
      <c r="N15" s="31">
        <f>'15D 218'!H16</f>
        <v>0</v>
      </c>
      <c r="O15" s="32"/>
      <c r="P15" s="32"/>
    </row>
    <row r="16" spans="1:16" ht="15" customHeight="1" x14ac:dyDescent="0.25">
      <c r="A16" s="1" t="s">
        <v>42</v>
      </c>
      <c r="B16" s="42">
        <f>B15+1</f>
        <v>7</v>
      </c>
      <c r="C16" s="500" t="s">
        <v>193</v>
      </c>
      <c r="D16" s="501"/>
      <c r="E16" s="34" t="s">
        <v>4</v>
      </c>
      <c r="F16" s="43"/>
      <c r="G16" s="44"/>
      <c r="H16" s="37">
        <f t="shared" si="1"/>
        <v>0</v>
      </c>
      <c r="I16" s="41"/>
      <c r="J16" s="41"/>
      <c r="K16" s="30">
        <f>'Morton Village 110'!H17</f>
        <v>0</v>
      </c>
      <c r="L16" s="31">
        <f>'Palm Court 145'!H17</f>
        <v>0</v>
      </c>
      <c r="M16" s="30">
        <f>'Harbour Landings Estates 153'!H17</f>
        <v>0</v>
      </c>
      <c r="N16" s="31">
        <f>'15D 218'!H17</f>
        <v>0</v>
      </c>
      <c r="O16" s="32"/>
      <c r="P16" s="32"/>
    </row>
    <row r="17" spans="1:16" ht="15" customHeight="1" x14ac:dyDescent="0.25">
      <c r="B17" s="42">
        <f>B16+1</f>
        <v>8</v>
      </c>
      <c r="C17" s="500" t="s">
        <v>84</v>
      </c>
      <c r="D17" s="501"/>
      <c r="E17" s="34" t="s">
        <v>4</v>
      </c>
      <c r="F17" s="43"/>
      <c r="G17" s="44"/>
      <c r="H17" s="37">
        <f t="shared" si="1"/>
        <v>0</v>
      </c>
      <c r="K17" s="30">
        <f>'Morton Village 110'!H18</f>
        <v>0</v>
      </c>
      <c r="L17" s="31">
        <f>'Palm Court 145'!H18</f>
        <v>0</v>
      </c>
      <c r="M17" s="30">
        <f>'Harbour Landings Estates 153'!H18</f>
        <v>0</v>
      </c>
      <c r="N17" s="31">
        <f>'15D 218'!H18</f>
        <v>0</v>
      </c>
      <c r="O17" s="32"/>
      <c r="P17" s="32"/>
    </row>
    <row r="18" spans="1:16" ht="15" customHeight="1" x14ac:dyDescent="0.25">
      <c r="A18" s="1" t="s">
        <v>43</v>
      </c>
      <c r="B18" s="42">
        <f>B17+1</f>
        <v>9</v>
      </c>
      <c r="C18" s="506" t="s">
        <v>191</v>
      </c>
      <c r="D18" s="507"/>
      <c r="E18" s="34" t="s">
        <v>4</v>
      </c>
      <c r="F18" s="35"/>
      <c r="G18" s="45"/>
      <c r="H18" s="37">
        <f t="shared" si="1"/>
        <v>0</v>
      </c>
      <c r="K18" s="30">
        <f>'Morton Village 110'!H19</f>
        <v>0</v>
      </c>
      <c r="L18" s="31">
        <f>'Palm Court 145'!H19</f>
        <v>0</v>
      </c>
      <c r="M18" s="30">
        <f>'Harbour Landings Estates 153'!H19</f>
        <v>0</v>
      </c>
      <c r="N18" s="31">
        <f>'15D 218'!H19</f>
        <v>0</v>
      </c>
      <c r="O18" s="32"/>
      <c r="P18" s="32"/>
    </row>
    <row r="19" spans="1:16" ht="15" customHeight="1" x14ac:dyDescent="0.25">
      <c r="A19" s="1" t="s">
        <v>44</v>
      </c>
      <c r="B19" s="42">
        <f t="shared" ref="B19:B28" si="2">B18+1</f>
        <v>10</v>
      </c>
      <c r="C19" s="46" t="s">
        <v>64</v>
      </c>
      <c r="D19" s="47"/>
      <c r="E19" s="34" t="s">
        <v>3</v>
      </c>
      <c r="F19" s="35"/>
      <c r="G19" s="36"/>
      <c r="H19" s="37">
        <f t="shared" si="1"/>
        <v>0</v>
      </c>
      <c r="I19" s="41"/>
      <c r="J19" s="41"/>
      <c r="K19" s="30">
        <f>'Morton Village 110'!H20</f>
        <v>0</v>
      </c>
      <c r="L19" s="31">
        <f>'Palm Court 145'!H20</f>
        <v>0</v>
      </c>
      <c r="M19" s="30">
        <f>'Harbour Landings Estates 153'!H20</f>
        <v>0</v>
      </c>
      <c r="N19" s="31">
        <f>'15D 218'!H20</f>
        <v>0</v>
      </c>
      <c r="O19" s="32"/>
      <c r="P19" s="32"/>
    </row>
    <row r="20" spans="1:16" ht="15" customHeight="1" x14ac:dyDescent="0.25">
      <c r="A20" s="1" t="s">
        <v>56</v>
      </c>
      <c r="B20" s="42">
        <f t="shared" si="2"/>
        <v>11</v>
      </c>
      <c r="C20" s="504" t="s">
        <v>194</v>
      </c>
      <c r="D20" s="505"/>
      <c r="E20" s="48" t="s">
        <v>6</v>
      </c>
      <c r="F20" s="49"/>
      <c r="G20" s="50"/>
      <c r="H20" s="37">
        <f t="shared" si="1"/>
        <v>0</v>
      </c>
      <c r="K20" s="30">
        <f>'Morton Village 110'!H21</f>
        <v>0</v>
      </c>
      <c r="L20" s="31">
        <f>'Palm Court 145'!H21</f>
        <v>0</v>
      </c>
      <c r="M20" s="30">
        <f>'Harbour Landings Estates 153'!H21</f>
        <v>0</v>
      </c>
      <c r="N20" s="31">
        <f>'15D 218'!H21</f>
        <v>0</v>
      </c>
      <c r="O20" s="32"/>
      <c r="P20" s="32"/>
    </row>
    <row r="21" spans="1:16" ht="15" customHeight="1" x14ac:dyDescent="0.25">
      <c r="B21" s="42">
        <f t="shared" si="2"/>
        <v>12</v>
      </c>
      <c r="C21" s="500" t="s">
        <v>117</v>
      </c>
      <c r="D21" s="501"/>
      <c r="E21" s="34" t="s">
        <v>6</v>
      </c>
      <c r="F21" s="35"/>
      <c r="G21" s="36"/>
      <c r="H21" s="37">
        <f t="shared" si="1"/>
        <v>0</v>
      </c>
      <c r="I21" s="41"/>
      <c r="J21" s="41"/>
      <c r="K21" s="30">
        <f>'Morton Village 110'!H22</f>
        <v>0</v>
      </c>
      <c r="L21" s="31">
        <f>'Palm Court 145'!H22</f>
        <v>0</v>
      </c>
      <c r="M21" s="30">
        <f>'Harbour Landings Estates 153'!H22</f>
        <v>0</v>
      </c>
      <c r="N21" s="31">
        <f>'15D 218'!H22</f>
        <v>0</v>
      </c>
      <c r="O21" s="32"/>
      <c r="P21" s="32"/>
    </row>
    <row r="22" spans="1:16" ht="15" customHeight="1" x14ac:dyDescent="0.25">
      <c r="B22" s="42">
        <f t="shared" si="2"/>
        <v>13</v>
      </c>
      <c r="C22" s="51" t="s">
        <v>63</v>
      </c>
      <c r="D22" s="52"/>
      <c r="E22" s="34" t="s">
        <v>4</v>
      </c>
      <c r="F22" s="38"/>
      <c r="G22" s="36"/>
      <c r="H22" s="37">
        <f t="shared" si="1"/>
        <v>0</v>
      </c>
      <c r="I22" s="41"/>
      <c r="J22" s="41"/>
      <c r="K22" s="30">
        <f>'Morton Village 110'!H23</f>
        <v>0</v>
      </c>
      <c r="L22" s="31">
        <f>'Palm Court 145'!H23</f>
        <v>0</v>
      </c>
      <c r="M22" s="30">
        <f>'Harbour Landings Estates 153'!H23</f>
        <v>0</v>
      </c>
      <c r="N22" s="31">
        <f>'15D 218'!H23</f>
        <v>0</v>
      </c>
      <c r="O22" s="32"/>
      <c r="P22" s="32"/>
    </row>
    <row r="23" spans="1:16" ht="15" customHeight="1" x14ac:dyDescent="0.25">
      <c r="A23" s="1" t="s">
        <v>45</v>
      </c>
      <c r="B23" s="42">
        <f t="shared" si="2"/>
        <v>14</v>
      </c>
      <c r="C23" s="500" t="s">
        <v>90</v>
      </c>
      <c r="D23" s="501"/>
      <c r="E23" s="34" t="s">
        <v>4</v>
      </c>
      <c r="F23" s="38"/>
      <c r="G23" s="36"/>
      <c r="H23" s="37">
        <f t="shared" si="1"/>
        <v>0</v>
      </c>
      <c r="I23" s="53"/>
      <c r="J23" s="53"/>
      <c r="K23" s="30">
        <f>'Morton Village 110'!H24</f>
        <v>0</v>
      </c>
      <c r="L23" s="31">
        <f>'Palm Court 145'!H24</f>
        <v>0</v>
      </c>
      <c r="M23" s="30">
        <f>'Harbour Landings Estates 153'!H24</f>
        <v>0</v>
      </c>
      <c r="N23" s="31">
        <f>'15D 218'!H24</f>
        <v>0</v>
      </c>
      <c r="O23" s="32"/>
      <c r="P23" s="32"/>
    </row>
    <row r="24" spans="1:16" ht="15" customHeight="1" x14ac:dyDescent="0.25">
      <c r="A24" s="1" t="s">
        <v>46</v>
      </c>
      <c r="B24" s="42">
        <f t="shared" si="2"/>
        <v>15</v>
      </c>
      <c r="C24" s="500" t="s">
        <v>91</v>
      </c>
      <c r="D24" s="501"/>
      <c r="E24" s="34" t="s">
        <v>4</v>
      </c>
      <c r="F24" s="38"/>
      <c r="G24" s="36"/>
      <c r="H24" s="37">
        <f t="shared" si="1"/>
        <v>0</v>
      </c>
      <c r="I24" s="41"/>
      <c r="J24" s="41"/>
      <c r="K24" s="30">
        <f>'Morton Village 110'!H25</f>
        <v>0</v>
      </c>
      <c r="L24" s="31">
        <f>'Palm Court 145'!H25</f>
        <v>0</v>
      </c>
      <c r="M24" s="30">
        <f>'Harbour Landings Estates 153'!H25</f>
        <v>0</v>
      </c>
      <c r="N24" s="31">
        <f>'15D 218'!H25</f>
        <v>0</v>
      </c>
      <c r="O24" s="32"/>
      <c r="P24" s="32"/>
    </row>
    <row r="25" spans="1:16" ht="15" customHeight="1" x14ac:dyDescent="0.25">
      <c r="A25" s="1" t="s">
        <v>51</v>
      </c>
      <c r="B25" s="42">
        <f t="shared" si="2"/>
        <v>16</v>
      </c>
      <c r="C25" s="500" t="s">
        <v>58</v>
      </c>
      <c r="D25" s="508"/>
      <c r="E25" s="34" t="s">
        <v>4</v>
      </c>
      <c r="F25" s="35"/>
      <c r="G25" s="36"/>
      <c r="H25" s="37">
        <f t="shared" si="1"/>
        <v>0</v>
      </c>
      <c r="I25" s="54"/>
      <c r="J25" s="54"/>
      <c r="K25" s="30">
        <f>'Morton Village 110'!H26</f>
        <v>0</v>
      </c>
      <c r="L25" s="31">
        <f>'Palm Court 145'!H26</f>
        <v>0</v>
      </c>
      <c r="M25" s="30">
        <f>'Harbour Landings Estates 153'!H26</f>
        <v>0</v>
      </c>
      <c r="N25" s="31">
        <f>'15D 218'!H26</f>
        <v>0</v>
      </c>
      <c r="O25" s="32"/>
      <c r="P25" s="32"/>
    </row>
    <row r="26" spans="1:16" ht="15" customHeight="1" x14ac:dyDescent="0.25">
      <c r="A26" s="1" t="s">
        <v>47</v>
      </c>
      <c r="B26" s="42">
        <f t="shared" si="2"/>
        <v>17</v>
      </c>
      <c r="C26" s="502" t="s">
        <v>92</v>
      </c>
      <c r="D26" s="503"/>
      <c r="E26" s="34" t="s">
        <v>3</v>
      </c>
      <c r="F26" s="38"/>
      <c r="G26" s="36"/>
      <c r="H26" s="37">
        <f t="shared" si="1"/>
        <v>0</v>
      </c>
      <c r="I26" s="41"/>
      <c r="J26" s="41"/>
      <c r="K26" s="30">
        <f>'Morton Village 110'!H27</f>
        <v>0</v>
      </c>
      <c r="L26" s="31">
        <f>'Palm Court 145'!H27</f>
        <v>0</v>
      </c>
      <c r="M26" s="30">
        <f>'Harbour Landings Estates 153'!H27</f>
        <v>0</v>
      </c>
      <c r="N26" s="31">
        <f>'15D 218'!H27</f>
        <v>0</v>
      </c>
      <c r="O26" s="32"/>
      <c r="P26" s="32"/>
    </row>
    <row r="27" spans="1:16" ht="15" customHeight="1" x14ac:dyDescent="0.25">
      <c r="A27" s="1" t="s">
        <v>52</v>
      </c>
      <c r="B27" s="42">
        <f t="shared" si="2"/>
        <v>18</v>
      </c>
      <c r="C27" s="500" t="s">
        <v>102</v>
      </c>
      <c r="D27" s="501"/>
      <c r="E27" s="34" t="s">
        <v>3</v>
      </c>
      <c r="F27" s="35"/>
      <c r="G27" s="36"/>
      <c r="H27" s="37">
        <f t="shared" si="1"/>
        <v>0</v>
      </c>
      <c r="I27" s="55"/>
      <c r="J27" s="55"/>
      <c r="K27" s="30">
        <f>'Morton Village 110'!H28</f>
        <v>0</v>
      </c>
      <c r="L27" s="31">
        <f>'Palm Court 145'!H28</f>
        <v>0</v>
      </c>
      <c r="M27" s="30">
        <f>'Harbour Landings Estates 153'!H28</f>
        <v>0</v>
      </c>
      <c r="N27" s="31">
        <f>'15D 218'!H28</f>
        <v>0</v>
      </c>
      <c r="O27" s="32"/>
      <c r="P27" s="32"/>
    </row>
    <row r="28" spans="1:16" ht="15" customHeight="1" x14ac:dyDescent="0.25">
      <c r="A28" s="1" t="s">
        <v>48</v>
      </c>
      <c r="B28" s="56">
        <f t="shared" si="2"/>
        <v>19</v>
      </c>
      <c r="C28" s="517" t="s">
        <v>28</v>
      </c>
      <c r="D28" s="518"/>
      <c r="E28" s="57"/>
      <c r="F28" s="58"/>
      <c r="G28" s="59"/>
      <c r="H28" s="60"/>
      <c r="I28" s="41"/>
      <c r="J28" s="41"/>
      <c r="K28" s="30"/>
      <c r="L28" s="31"/>
      <c r="M28" s="30"/>
      <c r="N28" s="31"/>
      <c r="O28" s="32"/>
      <c r="P28" s="32"/>
    </row>
    <row r="29" spans="1:16" ht="15" customHeight="1" x14ac:dyDescent="0.25">
      <c r="B29" s="61">
        <f>B28+0.1</f>
        <v>19.100000000000001</v>
      </c>
      <c r="C29" s="62" t="s">
        <v>104</v>
      </c>
      <c r="D29" s="63"/>
      <c r="E29" s="34" t="s">
        <v>4</v>
      </c>
      <c r="F29" s="38"/>
      <c r="G29" s="36"/>
      <c r="H29" s="37">
        <f t="shared" si="1"/>
        <v>0</v>
      </c>
      <c r="I29" s="41"/>
      <c r="J29" s="41"/>
      <c r="K29" s="30">
        <f>'Morton Village 110'!H30</f>
        <v>0</v>
      </c>
      <c r="L29" s="31">
        <f>'Palm Court 145'!H30</f>
        <v>0</v>
      </c>
      <c r="M29" s="30">
        <f>'Harbour Landings Estates 153'!H30</f>
        <v>0</v>
      </c>
      <c r="N29" s="31">
        <f>'15D 218'!H30</f>
        <v>0</v>
      </c>
      <c r="O29" s="32"/>
      <c r="P29" s="32"/>
    </row>
    <row r="30" spans="1:16" ht="15" customHeight="1" x14ac:dyDescent="0.25">
      <c r="B30" s="61">
        <f t="shared" ref="B30:B33" si="3">B29+0.1</f>
        <v>19.200000000000003</v>
      </c>
      <c r="C30" s="62" t="s">
        <v>105</v>
      </c>
      <c r="D30" s="63"/>
      <c r="E30" s="34" t="s">
        <v>4</v>
      </c>
      <c r="F30" s="38"/>
      <c r="G30" s="36"/>
      <c r="H30" s="37">
        <f t="shared" si="1"/>
        <v>0</v>
      </c>
      <c r="I30" s="41"/>
      <c r="J30" s="41"/>
      <c r="K30" s="30">
        <f>'Morton Village 110'!H31</f>
        <v>0</v>
      </c>
      <c r="L30" s="31">
        <f>'Palm Court 145'!H31</f>
        <v>0</v>
      </c>
      <c r="M30" s="30">
        <f>'Harbour Landings Estates 153'!H31</f>
        <v>0</v>
      </c>
      <c r="N30" s="31">
        <f>'15D 218'!H31</f>
        <v>0</v>
      </c>
      <c r="O30" s="32"/>
      <c r="P30" s="32"/>
    </row>
    <row r="31" spans="1:16" ht="15" customHeight="1" x14ac:dyDescent="0.25">
      <c r="B31" s="61">
        <f t="shared" si="3"/>
        <v>19.300000000000004</v>
      </c>
      <c r="C31" s="62" t="s">
        <v>106</v>
      </c>
      <c r="D31" s="63"/>
      <c r="E31" s="34" t="s">
        <v>4</v>
      </c>
      <c r="F31" s="38"/>
      <c r="G31" s="36"/>
      <c r="H31" s="37">
        <f t="shared" si="1"/>
        <v>0</v>
      </c>
      <c r="I31" s="41"/>
      <c r="J31" s="41"/>
      <c r="K31" s="30">
        <f>'Morton Village 110'!H32</f>
        <v>0</v>
      </c>
      <c r="L31" s="31">
        <f>'Palm Court 145'!H32</f>
        <v>0</v>
      </c>
      <c r="M31" s="30">
        <f>'Harbour Landings Estates 153'!H32</f>
        <v>0</v>
      </c>
      <c r="N31" s="31">
        <f>'15D 218'!H32</f>
        <v>0</v>
      </c>
      <c r="O31" s="32"/>
      <c r="P31" s="32"/>
    </row>
    <row r="32" spans="1:16" ht="15" customHeight="1" x14ac:dyDescent="0.25">
      <c r="B32" s="61">
        <f t="shared" si="3"/>
        <v>19.400000000000006</v>
      </c>
      <c r="C32" s="62" t="s">
        <v>107</v>
      </c>
      <c r="D32" s="63"/>
      <c r="E32" s="34" t="s">
        <v>4</v>
      </c>
      <c r="F32" s="38"/>
      <c r="G32" s="36"/>
      <c r="H32" s="37">
        <f t="shared" si="1"/>
        <v>0</v>
      </c>
      <c r="I32" s="41"/>
      <c r="J32" s="41"/>
      <c r="K32" s="30">
        <f>'Morton Village 110'!H33</f>
        <v>0</v>
      </c>
      <c r="L32" s="31">
        <f>'Palm Court 145'!H33</f>
        <v>0</v>
      </c>
      <c r="M32" s="30">
        <f>'Harbour Landings Estates 153'!H33</f>
        <v>0</v>
      </c>
      <c r="N32" s="31">
        <f>'15D 218'!H33</f>
        <v>0</v>
      </c>
      <c r="O32" s="32"/>
      <c r="P32" s="32"/>
    </row>
    <row r="33" spans="1:16" ht="15" customHeight="1" x14ac:dyDescent="0.25">
      <c r="B33" s="61">
        <f t="shared" si="3"/>
        <v>19.500000000000007</v>
      </c>
      <c r="C33" s="62" t="s">
        <v>198</v>
      </c>
      <c r="D33" s="63"/>
      <c r="E33" s="34" t="s">
        <v>4</v>
      </c>
      <c r="F33" s="64"/>
      <c r="G33" s="40"/>
      <c r="H33" s="37">
        <f t="shared" si="1"/>
        <v>0</v>
      </c>
      <c r="I33" s="41"/>
      <c r="J33" s="41"/>
      <c r="K33" s="30">
        <f>'Morton Village 110'!H34</f>
        <v>0</v>
      </c>
      <c r="L33" s="31">
        <f>'Palm Court 145'!H34</f>
        <v>0</v>
      </c>
      <c r="M33" s="30">
        <f>'Harbour Landings Estates 153'!H34</f>
        <v>0</v>
      </c>
      <c r="N33" s="31">
        <f>'15D 218'!H34</f>
        <v>0</v>
      </c>
      <c r="O33" s="32"/>
      <c r="P33" s="32"/>
    </row>
    <row r="34" spans="1:16" ht="15" customHeight="1" x14ac:dyDescent="0.25">
      <c r="A34" s="1" t="s">
        <v>49</v>
      </c>
      <c r="B34" s="33">
        <f>B28+1</f>
        <v>20</v>
      </c>
      <c r="C34" s="500" t="s">
        <v>195</v>
      </c>
      <c r="D34" s="501"/>
      <c r="E34" s="34" t="s">
        <v>4</v>
      </c>
      <c r="F34" s="38"/>
      <c r="G34" s="36"/>
      <c r="H34" s="37">
        <f t="shared" si="1"/>
        <v>0</v>
      </c>
      <c r="I34" s="41"/>
      <c r="J34" s="41"/>
      <c r="K34" s="30">
        <f>'Morton Village 110'!H35</f>
        <v>0</v>
      </c>
      <c r="L34" s="31">
        <f>'Palm Court 145'!H35</f>
        <v>0</v>
      </c>
      <c r="M34" s="30">
        <f>'Harbour Landings Estates 153'!H35</f>
        <v>0</v>
      </c>
      <c r="N34" s="31">
        <f>'15D 218'!H35</f>
        <v>0</v>
      </c>
      <c r="O34" s="32"/>
      <c r="P34" s="32"/>
    </row>
    <row r="35" spans="1:16" ht="15" customHeight="1" x14ac:dyDescent="0.25">
      <c r="A35" s="1" t="s">
        <v>50</v>
      </c>
      <c r="B35" s="33">
        <f t="shared" si="0"/>
        <v>21</v>
      </c>
      <c r="C35" s="500" t="s">
        <v>89</v>
      </c>
      <c r="D35" s="501"/>
      <c r="E35" s="34" t="s">
        <v>4</v>
      </c>
      <c r="F35" s="38"/>
      <c r="G35" s="36"/>
      <c r="H35" s="37">
        <f t="shared" si="1"/>
        <v>0</v>
      </c>
      <c r="I35" s="55"/>
      <c r="J35" s="55"/>
      <c r="K35" s="30">
        <f>'Morton Village 110'!H36</f>
        <v>0</v>
      </c>
      <c r="L35" s="31">
        <f>'Palm Court 145'!H36</f>
        <v>0</v>
      </c>
      <c r="M35" s="30">
        <f>'Harbour Landings Estates 153'!H36</f>
        <v>0</v>
      </c>
      <c r="N35" s="31">
        <f>'15D 218'!H36</f>
        <v>0</v>
      </c>
      <c r="O35" s="32"/>
      <c r="P35" s="32"/>
    </row>
    <row r="36" spans="1:16" ht="15" customHeight="1" x14ac:dyDescent="0.25">
      <c r="B36" s="33">
        <f t="shared" si="0"/>
        <v>22</v>
      </c>
      <c r="C36" s="51" t="s">
        <v>118</v>
      </c>
      <c r="D36" s="52"/>
      <c r="E36" s="65" t="s">
        <v>4</v>
      </c>
      <c r="F36" s="49"/>
      <c r="G36" s="50"/>
      <c r="H36" s="37">
        <f t="shared" si="1"/>
        <v>0</v>
      </c>
      <c r="I36" s="55"/>
      <c r="J36" s="55"/>
      <c r="K36" s="30">
        <f>'Morton Village 110'!H37</f>
        <v>0</v>
      </c>
      <c r="L36" s="31">
        <f>'Palm Court 145'!H37</f>
        <v>0</v>
      </c>
      <c r="M36" s="30">
        <f>'Harbour Landings Estates 153'!H37</f>
        <v>0</v>
      </c>
      <c r="N36" s="31">
        <f>'15D 218'!H37</f>
        <v>0</v>
      </c>
      <c r="O36" s="32"/>
      <c r="P36" s="32"/>
    </row>
    <row r="37" spans="1:16" ht="15" customHeight="1" x14ac:dyDescent="0.25">
      <c r="B37" s="33">
        <f t="shared" si="0"/>
        <v>23</v>
      </c>
      <c r="C37" s="500" t="s">
        <v>59</v>
      </c>
      <c r="D37" s="501"/>
      <c r="E37" s="65" t="s">
        <v>4</v>
      </c>
      <c r="F37" s="66"/>
      <c r="G37" s="36"/>
      <c r="H37" s="37">
        <f t="shared" si="1"/>
        <v>0</v>
      </c>
      <c r="K37" s="30">
        <f>'Morton Village 110'!H38</f>
        <v>0</v>
      </c>
      <c r="L37" s="31">
        <f>'Palm Court 145'!H38</f>
        <v>0</v>
      </c>
      <c r="M37" s="30">
        <f>'Harbour Landings Estates 153'!H38</f>
        <v>0</v>
      </c>
      <c r="N37" s="31">
        <f>'15D 218'!H38</f>
        <v>0</v>
      </c>
      <c r="O37" s="32"/>
      <c r="P37" s="32"/>
    </row>
    <row r="38" spans="1:16" ht="15" customHeight="1" x14ac:dyDescent="0.25">
      <c r="A38" s="1" t="s">
        <v>53</v>
      </c>
      <c r="B38" s="33">
        <f t="shared" si="0"/>
        <v>24</v>
      </c>
      <c r="C38" s="500" t="s">
        <v>7</v>
      </c>
      <c r="D38" s="501"/>
      <c r="E38" s="34" t="s">
        <v>4</v>
      </c>
      <c r="F38" s="38"/>
      <c r="G38" s="36"/>
      <c r="H38" s="37">
        <f t="shared" si="1"/>
        <v>0</v>
      </c>
      <c r="I38" s="55"/>
      <c r="J38" s="55"/>
      <c r="K38" s="30">
        <f>'Morton Village 110'!H39</f>
        <v>0</v>
      </c>
      <c r="L38" s="31">
        <f>'Palm Court 145'!H39</f>
        <v>0</v>
      </c>
      <c r="M38" s="30">
        <f>'Harbour Landings Estates 153'!H39</f>
        <v>0</v>
      </c>
      <c r="N38" s="31">
        <f>'15D 218'!H39</f>
        <v>0</v>
      </c>
      <c r="O38" s="32"/>
      <c r="P38" s="32"/>
    </row>
    <row r="39" spans="1:16" ht="15" customHeight="1" x14ac:dyDescent="0.25">
      <c r="A39" s="1" t="s">
        <v>54</v>
      </c>
      <c r="B39" s="33">
        <f t="shared" si="0"/>
        <v>25</v>
      </c>
      <c r="C39" s="500" t="s">
        <v>8</v>
      </c>
      <c r="D39" s="501"/>
      <c r="E39" s="34" t="s">
        <v>29</v>
      </c>
      <c r="F39" s="38"/>
      <c r="G39" s="36"/>
      <c r="H39" s="37">
        <f t="shared" si="1"/>
        <v>0</v>
      </c>
      <c r="K39" s="30">
        <f>'Morton Village 110'!H40</f>
        <v>0</v>
      </c>
      <c r="L39" s="31">
        <f>'Palm Court 145'!H40</f>
        <v>0</v>
      </c>
      <c r="M39" s="30">
        <f>'Harbour Landings Estates 153'!H40</f>
        <v>0</v>
      </c>
      <c r="N39" s="31">
        <f>'15D 218'!H40</f>
        <v>0</v>
      </c>
      <c r="O39" s="32"/>
      <c r="P39" s="32"/>
    </row>
    <row r="40" spans="1:16" ht="15" customHeight="1" x14ac:dyDescent="0.25">
      <c r="A40" s="1" t="s">
        <v>55</v>
      </c>
      <c r="B40" s="33">
        <f t="shared" si="0"/>
        <v>26</v>
      </c>
      <c r="C40" s="523" t="s">
        <v>190</v>
      </c>
      <c r="D40" s="524"/>
      <c r="E40" s="67" t="s">
        <v>3</v>
      </c>
      <c r="F40" s="38"/>
      <c r="G40" s="36"/>
      <c r="H40" s="37">
        <f t="shared" si="1"/>
        <v>0</v>
      </c>
      <c r="K40" s="30">
        <f>'Morton Village 110'!H41</f>
        <v>0</v>
      </c>
      <c r="L40" s="31">
        <f>'Palm Court 145'!H41</f>
        <v>0</v>
      </c>
      <c r="M40" s="30">
        <f>'Harbour Landings Estates 153'!H41</f>
        <v>0</v>
      </c>
      <c r="N40" s="31">
        <f>'15D 218'!H41</f>
        <v>0</v>
      </c>
      <c r="O40" s="32"/>
      <c r="P40" s="32"/>
    </row>
    <row r="41" spans="1:16" ht="15" customHeight="1" x14ac:dyDescent="0.25">
      <c r="B41" s="33">
        <f t="shared" si="0"/>
        <v>27</v>
      </c>
      <c r="C41" s="521" t="s">
        <v>119</v>
      </c>
      <c r="D41" s="522"/>
      <c r="E41" s="67" t="s">
        <v>4</v>
      </c>
      <c r="F41" s="68"/>
      <c r="G41" s="36"/>
      <c r="H41" s="37">
        <f t="shared" si="1"/>
        <v>0</v>
      </c>
      <c r="K41" s="30">
        <f>'Morton Village 110'!H42</f>
        <v>0</v>
      </c>
      <c r="L41" s="31">
        <f>'Palm Court 145'!H42</f>
        <v>0</v>
      </c>
      <c r="M41" s="30">
        <f>'Harbour Landings Estates 153'!H42</f>
        <v>0</v>
      </c>
      <c r="N41" s="31">
        <f>'15D 218'!H42</f>
        <v>0</v>
      </c>
      <c r="O41" s="32"/>
      <c r="P41" s="32"/>
    </row>
    <row r="42" spans="1:16" ht="15" customHeight="1" x14ac:dyDescent="0.25">
      <c r="B42" s="69">
        <f t="shared" ref="B42" si="4">B41+1</f>
        <v>28</v>
      </c>
      <c r="C42" s="70" t="s">
        <v>120</v>
      </c>
      <c r="D42" s="71"/>
      <c r="E42" s="67" t="s">
        <v>4</v>
      </c>
      <c r="F42" s="68"/>
      <c r="G42" s="36"/>
      <c r="H42" s="37">
        <f t="shared" si="1"/>
        <v>0</v>
      </c>
      <c r="K42" s="30">
        <f>'Morton Village 110'!H43</f>
        <v>0</v>
      </c>
      <c r="L42" s="31">
        <f>'Palm Court 145'!H43</f>
        <v>0</v>
      </c>
      <c r="M42" s="30">
        <f>'Harbour Landings Estates 153'!H43</f>
        <v>0</v>
      </c>
      <c r="N42" s="31">
        <f>'15D 218'!H43</f>
        <v>0</v>
      </c>
      <c r="O42" s="32"/>
      <c r="P42" s="32"/>
    </row>
    <row r="43" spans="1:16" ht="15" customHeight="1" x14ac:dyDescent="0.25">
      <c r="B43" s="69">
        <f>B42+1</f>
        <v>29</v>
      </c>
      <c r="C43" s="51" t="s">
        <v>77</v>
      </c>
      <c r="D43" s="52"/>
      <c r="E43" s="65" t="s">
        <v>61</v>
      </c>
      <c r="F43" s="72"/>
      <c r="G43" s="36"/>
      <c r="H43" s="37">
        <f t="shared" si="1"/>
        <v>0</v>
      </c>
      <c r="K43" s="30">
        <f>'Morton Village 110'!H44</f>
        <v>0</v>
      </c>
      <c r="L43" s="31">
        <f>'Palm Court 145'!H44</f>
        <v>0</v>
      </c>
      <c r="M43" s="30">
        <f>'Harbour Landings Estates 153'!H44</f>
        <v>0</v>
      </c>
      <c r="N43" s="31">
        <f>'15D 218'!H44</f>
        <v>0</v>
      </c>
      <c r="O43" s="32"/>
      <c r="P43" s="32"/>
    </row>
    <row r="44" spans="1:16" ht="15" customHeight="1" x14ac:dyDescent="0.25">
      <c r="A44" s="1" t="s">
        <v>65</v>
      </c>
      <c r="B44" s="69">
        <f>B43+1</f>
        <v>30</v>
      </c>
      <c r="C44" s="51" t="s">
        <v>202</v>
      </c>
      <c r="D44" s="52"/>
      <c r="E44" s="65" t="s">
        <v>6</v>
      </c>
      <c r="F44" s="72"/>
      <c r="G44" s="36"/>
      <c r="H44" s="37">
        <f t="shared" si="1"/>
        <v>0</v>
      </c>
      <c r="K44" s="30">
        <f>'Morton Village 110'!H45</f>
        <v>0</v>
      </c>
      <c r="L44" s="31">
        <f>'Palm Court 145'!H45</f>
        <v>0</v>
      </c>
      <c r="M44" s="30">
        <f>'Harbour Landings Estates 153'!H45</f>
        <v>0</v>
      </c>
      <c r="N44" s="31">
        <f>'15D 218'!H45</f>
        <v>0</v>
      </c>
      <c r="O44" s="32"/>
      <c r="P44" s="32"/>
    </row>
    <row r="45" spans="1:16" ht="15" customHeight="1" x14ac:dyDescent="0.25">
      <c r="A45" s="1" t="s">
        <v>66</v>
      </c>
      <c r="B45" s="69">
        <f>B44+1</f>
        <v>31</v>
      </c>
      <c r="C45" s="51" t="s">
        <v>80</v>
      </c>
      <c r="D45" s="52"/>
      <c r="E45" s="65" t="s">
        <v>61</v>
      </c>
      <c r="F45" s="72"/>
      <c r="G45" s="36"/>
      <c r="H45" s="37">
        <f t="shared" si="1"/>
        <v>0</v>
      </c>
      <c r="K45" s="30">
        <f>'Morton Village 110'!H46</f>
        <v>0</v>
      </c>
      <c r="L45" s="31">
        <f>'Palm Court 145'!H46</f>
        <v>0</v>
      </c>
      <c r="M45" s="30">
        <f>'Harbour Landings Estates 153'!H46</f>
        <v>0</v>
      </c>
      <c r="N45" s="31">
        <f>'15D 218'!H46</f>
        <v>0</v>
      </c>
      <c r="O45" s="32"/>
      <c r="P45" s="32"/>
    </row>
    <row r="46" spans="1:16" ht="15" customHeight="1" x14ac:dyDescent="0.25">
      <c r="B46" s="69">
        <f t="shared" ref="B46:B48" si="5">B45+1</f>
        <v>32</v>
      </c>
      <c r="C46" s="51" t="s">
        <v>200</v>
      </c>
      <c r="D46" s="52"/>
      <c r="E46" s="65" t="s">
        <v>3</v>
      </c>
      <c r="F46" s="72"/>
      <c r="G46" s="36"/>
      <c r="H46" s="37">
        <f t="shared" si="1"/>
        <v>0</v>
      </c>
      <c r="K46" s="30">
        <f>'Morton Village 110'!H47</f>
        <v>0</v>
      </c>
      <c r="L46" s="31">
        <f>'Palm Court 145'!H47</f>
        <v>0</v>
      </c>
      <c r="M46" s="30">
        <f>'Harbour Landings Estates 153'!H47</f>
        <v>0</v>
      </c>
      <c r="N46" s="31">
        <f>'15D 218'!H47</f>
        <v>0</v>
      </c>
      <c r="O46" s="32"/>
      <c r="P46" s="32"/>
    </row>
    <row r="47" spans="1:16" ht="15" customHeight="1" x14ac:dyDescent="0.25">
      <c r="B47" s="69">
        <f t="shared" si="5"/>
        <v>33</v>
      </c>
      <c r="C47" s="73" t="s">
        <v>98</v>
      </c>
      <c r="D47" s="74"/>
      <c r="E47" s="75" t="s">
        <v>61</v>
      </c>
      <c r="F47" s="76"/>
      <c r="G47" s="76"/>
      <c r="H47" s="37">
        <f t="shared" si="1"/>
        <v>0</v>
      </c>
      <c r="K47" s="30">
        <f>'Morton Village 110'!H48</f>
        <v>0</v>
      </c>
      <c r="L47" s="31">
        <f>'Palm Court 145'!H48</f>
        <v>0</v>
      </c>
      <c r="M47" s="30">
        <f>'Harbour Landings Estates 153'!H48</f>
        <v>0</v>
      </c>
      <c r="N47" s="31">
        <f>'15D 218'!H48</f>
        <v>0</v>
      </c>
      <c r="O47" s="32"/>
      <c r="P47" s="32"/>
    </row>
    <row r="48" spans="1:16" ht="15" customHeight="1" x14ac:dyDescent="0.25">
      <c r="B48" s="69">
        <f t="shared" si="5"/>
        <v>34</v>
      </c>
      <c r="C48" s="77" t="s">
        <v>179</v>
      </c>
      <c r="D48" s="78"/>
      <c r="E48" s="79" t="s">
        <v>29</v>
      </c>
      <c r="F48" s="66"/>
      <c r="G48" s="36"/>
      <c r="H48" s="37">
        <f t="shared" si="1"/>
        <v>0</v>
      </c>
      <c r="K48" s="30">
        <f>'Morton Village 110'!H49</f>
        <v>0</v>
      </c>
      <c r="L48" s="31">
        <f>'Palm Court 145'!H49</f>
        <v>0</v>
      </c>
      <c r="M48" s="30">
        <f>'Harbour Landings Estates 153'!H49</f>
        <v>0</v>
      </c>
      <c r="N48" s="31">
        <f>'15D 218'!H49</f>
        <v>0</v>
      </c>
      <c r="O48" s="32"/>
      <c r="P48" s="32"/>
    </row>
    <row r="49" spans="2:16" ht="15" customHeight="1" x14ac:dyDescent="0.25">
      <c r="B49" s="56"/>
      <c r="C49" s="80"/>
      <c r="D49" s="81"/>
      <c r="E49" s="82"/>
      <c r="F49" s="83"/>
      <c r="G49" s="59"/>
      <c r="H49" s="84"/>
      <c r="K49" s="30">
        <f>'Morton Village 110'!H50</f>
        <v>0</v>
      </c>
      <c r="L49" s="31">
        <f>'Palm Court 145'!H50</f>
        <v>0</v>
      </c>
      <c r="M49" s="30">
        <f>'Harbour Landings Estates 153'!H50</f>
        <v>0</v>
      </c>
      <c r="N49" s="31">
        <f>'15D 218'!H50</f>
        <v>0</v>
      </c>
      <c r="O49" s="32"/>
      <c r="P49" s="32"/>
    </row>
    <row r="50" spans="2:16" ht="15" customHeight="1" thickBot="1" x14ac:dyDescent="0.3">
      <c r="B50" s="56"/>
      <c r="C50" s="519"/>
      <c r="D50" s="520"/>
      <c r="E50" s="57"/>
      <c r="F50" s="85"/>
      <c r="G50" s="59"/>
      <c r="H50" s="86"/>
      <c r="K50" s="30">
        <f>'Morton Village 110'!H51</f>
        <v>0</v>
      </c>
      <c r="L50" s="31">
        <f>'Palm Court 145'!H51</f>
        <v>0</v>
      </c>
      <c r="M50" s="30">
        <f>'Harbour Landings Estates 153'!H51</f>
        <v>0</v>
      </c>
      <c r="N50" s="31">
        <f>'15D 218'!H51</f>
        <v>0</v>
      </c>
      <c r="O50" s="32"/>
      <c r="P50" s="32"/>
    </row>
    <row r="51" spans="2:16" ht="15" customHeight="1" thickBot="1" x14ac:dyDescent="0.3">
      <c r="B51" s="87"/>
      <c r="C51" s="515" t="s">
        <v>103</v>
      </c>
      <c r="D51" s="516"/>
      <c r="E51" s="88"/>
      <c r="F51" s="89"/>
      <c r="G51" s="90"/>
      <c r="H51" s="91">
        <f>SUM(H10:H50)</f>
        <v>0</v>
      </c>
      <c r="K51" s="30">
        <f>'Morton Village 110'!H52</f>
        <v>0</v>
      </c>
      <c r="L51" s="31">
        <f>'Palm Court 145'!H52</f>
        <v>0</v>
      </c>
      <c r="M51" s="30">
        <f>'Harbour Landings Estates 153'!H52</f>
        <v>0</v>
      </c>
      <c r="N51" s="31">
        <f>'15D 218'!H52</f>
        <v>0</v>
      </c>
      <c r="O51" s="32"/>
      <c r="P51" s="32"/>
    </row>
    <row r="52" spans="2:16" ht="15" customHeight="1" x14ac:dyDescent="0.25">
      <c r="B52" s="24">
        <f>MAX(B10:B50)+1</f>
        <v>35</v>
      </c>
      <c r="C52" s="513" t="s">
        <v>219</v>
      </c>
      <c r="D52" s="514"/>
      <c r="E52" s="92"/>
      <c r="F52" s="93"/>
      <c r="G52" s="94"/>
      <c r="H52" s="95">
        <f>SUM(K52:O52)</f>
        <v>0</v>
      </c>
      <c r="K52" s="30">
        <f>'Morton Village 110'!H53</f>
        <v>0</v>
      </c>
      <c r="L52" s="31">
        <f>'Palm Court 145'!H53</f>
        <v>0</v>
      </c>
      <c r="M52" s="30">
        <f>'Harbour Landings Estates 153'!H53</f>
        <v>0</v>
      </c>
      <c r="N52" s="31">
        <f>'15D 218'!H53</f>
        <v>0</v>
      </c>
      <c r="O52" s="32"/>
      <c r="P52" s="32"/>
    </row>
    <row r="53" spans="2:16" ht="15" customHeight="1" x14ac:dyDescent="0.25">
      <c r="B53" s="33">
        <f>B52+1</f>
        <v>36</v>
      </c>
      <c r="C53" s="96" t="s">
        <v>220</v>
      </c>
      <c r="D53" s="97"/>
      <c r="E53" s="98"/>
      <c r="F53" s="99"/>
      <c r="G53" s="100"/>
      <c r="H53" s="101">
        <f>SUM(K53:O53)</f>
        <v>0</v>
      </c>
      <c r="K53" s="30">
        <f>'Morton Village 110'!H54</f>
        <v>0</v>
      </c>
      <c r="L53" s="31">
        <f>'Palm Court 145'!H54</f>
        <v>0</v>
      </c>
      <c r="M53" s="30">
        <f>'Harbour Landings Estates 153'!H54</f>
        <v>0</v>
      </c>
      <c r="N53" s="31">
        <f>'15D 218'!H54</f>
        <v>0</v>
      </c>
      <c r="O53" s="32"/>
      <c r="P53" s="32"/>
    </row>
    <row r="54" spans="2:16" ht="15" customHeight="1" x14ac:dyDescent="0.25">
      <c r="B54" s="33"/>
      <c r="C54" s="102" t="s">
        <v>209</v>
      </c>
      <c r="D54" s="103"/>
      <c r="E54" s="104"/>
      <c r="F54" s="99"/>
      <c r="G54" s="100"/>
      <c r="H54" s="101"/>
      <c r="K54" s="30"/>
      <c r="L54" s="31"/>
      <c r="M54" s="30"/>
      <c r="N54" s="31"/>
      <c r="O54" s="32"/>
      <c r="P54" s="32"/>
    </row>
    <row r="55" spans="2:16" ht="15" customHeight="1" thickBot="1" x14ac:dyDescent="0.3">
      <c r="B55" s="33">
        <f>B53+1</f>
        <v>37</v>
      </c>
      <c r="C55" s="511" t="s">
        <v>210</v>
      </c>
      <c r="D55" s="512"/>
      <c r="E55" s="98" t="s">
        <v>29</v>
      </c>
      <c r="F55" s="105">
        <v>0.1</v>
      </c>
      <c r="G55" s="100"/>
      <c r="H55" s="101">
        <f>SUM(K55:O55)</f>
        <v>0</v>
      </c>
      <c r="I55" s="106"/>
      <c r="J55" s="107"/>
      <c r="K55" s="30">
        <f>'Morton Village 110'!H56</f>
        <v>0</v>
      </c>
      <c r="L55" s="31">
        <f>'Palm Court 145'!H56</f>
        <v>0</v>
      </c>
      <c r="M55" s="30">
        <f>'Harbour Landings Estates 153'!H56</f>
        <v>0</v>
      </c>
      <c r="N55" s="31">
        <f>'15D 218'!H56</f>
        <v>0</v>
      </c>
      <c r="O55" s="32"/>
      <c r="P55" s="32"/>
    </row>
    <row r="56" spans="2:16" ht="15" customHeight="1" thickBot="1" x14ac:dyDescent="0.3">
      <c r="B56" s="87"/>
      <c r="C56" s="509" t="s">
        <v>208</v>
      </c>
      <c r="D56" s="510"/>
      <c r="E56" s="108"/>
      <c r="F56" s="109"/>
      <c r="G56" s="110"/>
      <c r="H56" s="91">
        <f>SUM(H51:H55)</f>
        <v>0</v>
      </c>
      <c r="K56" s="30">
        <f>'Morton Village 110'!H57</f>
        <v>0</v>
      </c>
      <c r="L56" s="31">
        <f>'Palm Court 145'!H57</f>
        <v>0</v>
      </c>
      <c r="M56" s="30">
        <f>'Harbour Landings Estates 153'!H57</f>
        <v>0</v>
      </c>
      <c r="N56" s="31">
        <f>'15D 218'!H57</f>
        <v>0</v>
      </c>
      <c r="O56" s="32"/>
      <c r="P56" s="32"/>
    </row>
    <row r="57" spans="2:16" ht="15" customHeight="1" x14ac:dyDescent="0.25"/>
    <row r="58" spans="2:16" ht="15" customHeight="1" x14ac:dyDescent="0.25"/>
    <row r="59" spans="2:16" ht="15" customHeight="1" x14ac:dyDescent="0.25">
      <c r="B59" s="111"/>
    </row>
    <row r="61" spans="2:16" ht="12.75" customHeight="1" x14ac:dyDescent="0.25">
      <c r="C61" s="112"/>
      <c r="D61" s="112"/>
      <c r="E61" s="113"/>
      <c r="F61" s="114"/>
      <c r="G61" s="115"/>
      <c r="H61" s="115"/>
      <c r="I61" s="115"/>
      <c r="J61" s="115"/>
    </row>
    <row r="62" spans="2:16" ht="12.75" customHeight="1" x14ac:dyDescent="0.25">
      <c r="C62" s="112"/>
      <c r="D62" s="112"/>
      <c r="E62" s="113"/>
      <c r="F62" s="114"/>
      <c r="G62" s="115"/>
      <c r="H62" s="116"/>
      <c r="I62" s="115"/>
      <c r="J62" s="115"/>
    </row>
    <row r="63" spans="2:16" ht="12.75" customHeight="1" x14ac:dyDescent="0.25">
      <c r="C63" s="112"/>
      <c r="D63" s="112"/>
      <c r="E63" s="113"/>
      <c r="F63" s="117"/>
      <c r="G63" s="112"/>
      <c r="H63" s="112"/>
      <c r="I63" s="115"/>
      <c r="J63" s="115"/>
    </row>
    <row r="64" spans="2:16" ht="12.75" customHeight="1" x14ac:dyDescent="0.25">
      <c r="C64" s="112"/>
      <c r="D64" s="112"/>
      <c r="E64" s="113"/>
      <c r="F64" s="117"/>
      <c r="G64" s="112"/>
      <c r="H64" s="112"/>
      <c r="I64" s="115"/>
      <c r="J64" s="115"/>
    </row>
    <row r="65" spans="3:10" ht="12.75" customHeight="1" x14ac:dyDescent="0.25">
      <c r="C65" s="112"/>
      <c r="D65" s="112"/>
      <c r="E65" s="113"/>
      <c r="F65" s="117"/>
      <c r="G65" s="115"/>
      <c r="H65" s="115"/>
      <c r="I65" s="115"/>
      <c r="J65" s="115"/>
    </row>
    <row r="66" spans="3:10" ht="12.75" customHeight="1" x14ac:dyDescent="0.25">
      <c r="C66" s="112"/>
      <c r="D66" s="112"/>
      <c r="E66" s="113"/>
      <c r="F66" s="117"/>
      <c r="G66" s="115"/>
      <c r="H66" s="115"/>
      <c r="I66" s="115"/>
      <c r="J66" s="115"/>
    </row>
    <row r="67" spans="3:10" ht="12.75" customHeight="1" x14ac:dyDescent="0.25">
      <c r="C67" s="112"/>
      <c r="D67" s="112"/>
      <c r="E67" s="113"/>
      <c r="F67" s="117"/>
      <c r="G67" s="115"/>
      <c r="H67" s="115"/>
      <c r="I67" s="115"/>
      <c r="J67" s="115"/>
    </row>
    <row r="68" spans="3:10" ht="12.75" customHeight="1" x14ac:dyDescent="0.25">
      <c r="C68" s="112"/>
      <c r="D68" s="112"/>
      <c r="E68" s="113"/>
      <c r="F68" s="117"/>
      <c r="G68" s="115"/>
      <c r="H68" s="115"/>
      <c r="I68" s="115"/>
      <c r="J68" s="115"/>
    </row>
    <row r="69" spans="3:10" ht="12.75" customHeight="1" x14ac:dyDescent="0.25">
      <c r="C69" s="112"/>
      <c r="D69" s="112"/>
      <c r="E69" s="118"/>
      <c r="F69" s="119"/>
      <c r="G69" s="115"/>
      <c r="H69" s="115"/>
      <c r="I69" s="115"/>
      <c r="J69" s="115"/>
    </row>
    <row r="70" spans="3:10" ht="12.75" customHeight="1" x14ac:dyDescent="0.25">
      <c r="C70" s="112"/>
      <c r="D70" s="112"/>
      <c r="E70" s="112"/>
      <c r="F70" s="120"/>
      <c r="G70" s="120"/>
      <c r="H70" s="115"/>
      <c r="I70" s="115"/>
      <c r="J70" s="115"/>
    </row>
    <row r="71" spans="3:10" ht="12.75" customHeight="1" x14ac:dyDescent="0.25">
      <c r="C71" s="112"/>
      <c r="D71" s="112"/>
      <c r="E71" s="118"/>
      <c r="F71" s="119"/>
      <c r="G71" s="115"/>
      <c r="H71" s="115"/>
      <c r="I71" s="115"/>
      <c r="J71" s="115"/>
    </row>
    <row r="72" spans="3:10" ht="12.75" customHeight="1" x14ac:dyDescent="0.25">
      <c r="C72" s="112"/>
      <c r="D72" s="112"/>
      <c r="E72" s="118"/>
      <c r="F72" s="119"/>
      <c r="G72" s="115"/>
      <c r="H72" s="115"/>
      <c r="I72" s="115"/>
      <c r="J72" s="115"/>
    </row>
    <row r="73" spans="3:10" ht="12.75" customHeight="1" x14ac:dyDescent="0.25">
      <c r="C73" s="112"/>
      <c r="D73" s="112"/>
      <c r="E73" s="118"/>
      <c r="F73" s="119"/>
      <c r="G73" s="115"/>
      <c r="H73" s="115"/>
      <c r="I73" s="115"/>
      <c r="J73" s="115"/>
    </row>
    <row r="74" spans="3:10" ht="12.75" customHeight="1" x14ac:dyDescent="0.25">
      <c r="C74" s="112"/>
      <c r="D74" s="112"/>
      <c r="E74" s="118"/>
      <c r="F74" s="119"/>
      <c r="G74" s="115"/>
      <c r="H74" s="115"/>
      <c r="I74" s="115"/>
      <c r="J74" s="115"/>
    </row>
    <row r="82" spans="2:25" ht="12.75" customHeight="1" x14ac:dyDescent="0.25">
      <c r="B82" s="2">
        <v>1000</v>
      </c>
    </row>
    <row r="84" spans="2:25" s="130" customFormat="1" ht="12.95" customHeight="1" x14ac:dyDescent="0.25">
      <c r="B84" s="69">
        <f>B82+1</f>
        <v>1001</v>
      </c>
      <c r="C84" s="121" t="s">
        <v>121</v>
      </c>
      <c r="D84" s="122"/>
      <c r="E84" s="123" t="s">
        <v>4</v>
      </c>
      <c r="F84" s="124"/>
      <c r="G84" s="125"/>
      <c r="H84" s="126">
        <f t="shared" ref="H84:H87" si="6">SUM(K84:N84)</f>
        <v>0</v>
      </c>
      <c r="I84" s="127"/>
      <c r="J84" s="127"/>
      <c r="K84" s="128"/>
      <c r="L84" s="129"/>
      <c r="M84" s="129"/>
      <c r="N84" s="129"/>
      <c r="O84" s="128"/>
      <c r="P84" s="128"/>
    </row>
    <row r="85" spans="2:25" s="130" customFormat="1" ht="12.95" customHeight="1" x14ac:dyDescent="0.25">
      <c r="B85" s="69">
        <f t="shared" ref="B85:B87" si="7">B84+1</f>
        <v>1002</v>
      </c>
      <c r="C85" s="121" t="s">
        <v>122</v>
      </c>
      <c r="D85" s="131"/>
      <c r="E85" s="123" t="s">
        <v>29</v>
      </c>
      <c r="F85" s="124"/>
      <c r="G85" s="125"/>
      <c r="H85" s="126">
        <f t="shared" si="6"/>
        <v>0</v>
      </c>
      <c r="I85" s="127"/>
      <c r="J85" s="127"/>
      <c r="K85" s="128"/>
      <c r="L85" s="129"/>
      <c r="M85" s="129"/>
      <c r="N85" s="129"/>
      <c r="O85" s="128"/>
      <c r="P85" s="128"/>
    </row>
    <row r="86" spans="2:25" s="130" customFormat="1" ht="12.95" customHeight="1" x14ac:dyDescent="0.25">
      <c r="B86" s="69">
        <f t="shared" si="7"/>
        <v>1003</v>
      </c>
      <c r="C86" s="121" t="s">
        <v>123</v>
      </c>
      <c r="D86" s="131"/>
      <c r="E86" s="123" t="s">
        <v>29</v>
      </c>
      <c r="F86" s="124"/>
      <c r="G86" s="125"/>
      <c r="H86" s="126">
        <f t="shared" si="6"/>
        <v>0</v>
      </c>
      <c r="I86" s="127"/>
      <c r="J86" s="127"/>
      <c r="K86" s="128"/>
      <c r="L86" s="129"/>
      <c r="M86" s="129"/>
      <c r="N86" s="129"/>
      <c r="O86" s="128"/>
      <c r="P86" s="128"/>
    </row>
    <row r="87" spans="2:25" s="130" customFormat="1" ht="12.95" customHeight="1" x14ac:dyDescent="0.25">
      <c r="B87" s="69">
        <f t="shared" si="7"/>
        <v>1004</v>
      </c>
      <c r="C87" s="132" t="s">
        <v>124</v>
      </c>
      <c r="D87" s="133"/>
      <c r="E87" s="134" t="s">
        <v>29</v>
      </c>
      <c r="F87" s="135"/>
      <c r="G87" s="125"/>
      <c r="H87" s="126">
        <f t="shared" si="6"/>
        <v>0</v>
      </c>
      <c r="I87" s="127"/>
      <c r="J87" s="127"/>
      <c r="K87" s="128"/>
      <c r="L87" s="129"/>
      <c r="M87" s="129"/>
      <c r="N87" s="129"/>
      <c r="O87" s="128"/>
      <c r="P87" s="128"/>
    </row>
    <row r="90" spans="2:25" s="130" customFormat="1" ht="12.95" customHeight="1" x14ac:dyDescent="0.25">
      <c r="B90" s="69">
        <f>B87+1</f>
        <v>1005</v>
      </c>
      <c r="C90" s="121" t="s">
        <v>125</v>
      </c>
      <c r="D90" s="122"/>
      <c r="E90" s="136" t="s">
        <v>4</v>
      </c>
      <c r="F90" s="135"/>
      <c r="G90" s="36"/>
      <c r="H90" s="126">
        <f t="shared" ref="H90:H110" si="8">SUM(K90:O90)</f>
        <v>0</v>
      </c>
      <c r="I90" s="127"/>
      <c r="J90" s="127"/>
      <c r="K90" s="137"/>
      <c r="L90" s="138"/>
      <c r="M90" s="137"/>
      <c r="N90" s="138"/>
      <c r="O90" s="138"/>
      <c r="P90" s="138"/>
    </row>
    <row r="91" spans="2:25" s="130" customFormat="1" ht="12.95" customHeight="1" x14ac:dyDescent="0.25">
      <c r="B91" s="69">
        <f t="shared" ref="B91:B98" si="9">B90+1</f>
        <v>1006</v>
      </c>
      <c r="C91" s="121" t="s">
        <v>126</v>
      </c>
      <c r="D91" s="139"/>
      <c r="E91" s="136" t="s">
        <v>112</v>
      </c>
      <c r="F91" s="135"/>
      <c r="G91" s="36"/>
      <c r="H91" s="126">
        <f t="shared" si="8"/>
        <v>0</v>
      </c>
      <c r="I91" s="127"/>
      <c r="J91" s="127"/>
      <c r="K91" s="137"/>
      <c r="L91" s="138"/>
      <c r="M91" s="137"/>
      <c r="N91" s="138"/>
      <c r="O91" s="138"/>
      <c r="P91" s="138"/>
    </row>
    <row r="92" spans="2:25" s="130" customFormat="1" ht="12.95" customHeight="1" x14ac:dyDescent="0.25">
      <c r="B92" s="69">
        <f t="shared" si="9"/>
        <v>1007</v>
      </c>
      <c r="C92" s="121" t="s">
        <v>127</v>
      </c>
      <c r="D92" s="139"/>
      <c r="E92" s="136" t="s">
        <v>29</v>
      </c>
      <c r="F92" s="135"/>
      <c r="G92" s="36"/>
      <c r="H92" s="126">
        <f t="shared" si="8"/>
        <v>0</v>
      </c>
      <c r="I92" s="127"/>
      <c r="J92" s="127"/>
      <c r="K92" s="137"/>
      <c r="L92" s="138"/>
      <c r="M92" s="137"/>
      <c r="N92" s="138"/>
      <c r="O92" s="138"/>
      <c r="P92" s="138"/>
    </row>
    <row r="93" spans="2:25" s="130" customFormat="1" ht="12.95" customHeight="1" x14ac:dyDescent="0.25">
      <c r="B93" s="69">
        <f t="shared" si="9"/>
        <v>1008</v>
      </c>
      <c r="C93" s="70" t="s">
        <v>124</v>
      </c>
      <c r="D93" s="140"/>
      <c r="E93" s="141" t="s">
        <v>29</v>
      </c>
      <c r="F93" s="134"/>
      <c r="G93" s="142"/>
      <c r="H93" s="126">
        <f t="shared" si="8"/>
        <v>0</v>
      </c>
      <c r="K93" s="143"/>
      <c r="L93" s="143"/>
      <c r="M93" s="143"/>
      <c r="N93" s="143"/>
      <c r="O93" s="138"/>
      <c r="P93" s="138"/>
      <c r="Q93" s="144"/>
      <c r="R93" s="145"/>
      <c r="S93" s="146"/>
      <c r="T93" s="145"/>
      <c r="U93" s="145"/>
      <c r="V93" s="147"/>
      <c r="W93" s="145"/>
      <c r="X93" s="145"/>
      <c r="Y93" s="145"/>
    </row>
    <row r="94" spans="2:25" s="130" customFormat="1" ht="12.95" customHeight="1" x14ac:dyDescent="0.25">
      <c r="B94" s="69">
        <f t="shared" si="9"/>
        <v>1009</v>
      </c>
      <c r="C94" s="70" t="s">
        <v>128</v>
      </c>
      <c r="D94" s="122"/>
      <c r="E94" s="67" t="s">
        <v>61</v>
      </c>
      <c r="F94" s="134"/>
      <c r="G94" s="142"/>
      <c r="H94" s="126">
        <f t="shared" si="8"/>
        <v>0</v>
      </c>
      <c r="K94" s="143"/>
      <c r="L94" s="143"/>
      <c r="M94" s="143"/>
      <c r="N94" s="143"/>
      <c r="O94" s="138"/>
      <c r="P94" s="138"/>
      <c r="Q94" s="144"/>
      <c r="R94" s="145"/>
      <c r="S94" s="146"/>
      <c r="T94" s="145"/>
      <c r="U94" s="145"/>
      <c r="V94" s="147"/>
      <c r="W94" s="145"/>
      <c r="X94" s="145"/>
      <c r="Y94" s="145"/>
    </row>
    <row r="95" spans="2:25" s="130" customFormat="1" ht="12.95" customHeight="1" x14ac:dyDescent="0.25">
      <c r="B95" s="69">
        <f t="shared" si="9"/>
        <v>1010</v>
      </c>
      <c r="C95" s="70" t="s">
        <v>129</v>
      </c>
      <c r="D95" s="122"/>
      <c r="E95" s="141" t="s">
        <v>29</v>
      </c>
      <c r="F95" s="134"/>
      <c r="G95" s="142"/>
      <c r="H95" s="126">
        <f t="shared" si="8"/>
        <v>0</v>
      </c>
      <c r="K95" s="143"/>
      <c r="L95" s="143"/>
      <c r="M95" s="143"/>
      <c r="N95" s="143"/>
      <c r="O95" s="138"/>
      <c r="P95" s="138"/>
      <c r="Q95" s="144"/>
      <c r="R95" s="145"/>
      <c r="S95" s="146"/>
      <c r="T95" s="145"/>
      <c r="U95" s="145"/>
      <c r="V95" s="147"/>
      <c r="W95" s="145"/>
      <c r="X95" s="145"/>
      <c r="Y95" s="145"/>
    </row>
    <row r="96" spans="2:25" s="130" customFormat="1" ht="12.95" customHeight="1" x14ac:dyDescent="0.25">
      <c r="B96" s="69">
        <f t="shared" si="9"/>
        <v>1011</v>
      </c>
      <c r="C96" s="70" t="s">
        <v>130</v>
      </c>
      <c r="D96" s="122"/>
      <c r="E96" s="141" t="s">
        <v>3</v>
      </c>
      <c r="F96" s="134"/>
      <c r="G96" s="142"/>
      <c r="H96" s="126">
        <f t="shared" si="8"/>
        <v>0</v>
      </c>
      <c r="K96" s="143"/>
      <c r="L96" s="143"/>
      <c r="M96" s="143"/>
      <c r="N96" s="143"/>
      <c r="O96" s="138"/>
      <c r="P96" s="138"/>
      <c r="Q96" s="144"/>
      <c r="R96" s="145"/>
      <c r="S96" s="146"/>
      <c r="T96" s="145"/>
      <c r="U96" s="145"/>
      <c r="V96" s="147"/>
      <c r="W96" s="145"/>
      <c r="X96" s="145"/>
      <c r="Y96" s="145"/>
    </row>
    <row r="97" spans="2:25" s="130" customFormat="1" ht="12.95" customHeight="1" x14ac:dyDescent="0.25">
      <c r="B97" s="69">
        <f t="shared" si="9"/>
        <v>1012</v>
      </c>
      <c r="C97" s="70" t="s">
        <v>131</v>
      </c>
      <c r="D97" s="122"/>
      <c r="E97" s="141" t="s">
        <v>3</v>
      </c>
      <c r="F97" s="134"/>
      <c r="G97" s="142"/>
      <c r="H97" s="126">
        <f t="shared" si="8"/>
        <v>0</v>
      </c>
      <c r="K97" s="143"/>
      <c r="L97" s="143"/>
      <c r="M97" s="143"/>
      <c r="N97" s="143"/>
      <c r="O97" s="138"/>
      <c r="P97" s="138"/>
      <c r="Q97" s="144"/>
      <c r="R97" s="145"/>
      <c r="S97" s="146"/>
      <c r="T97" s="145"/>
      <c r="U97" s="145"/>
      <c r="V97" s="147"/>
      <c r="W97" s="145"/>
      <c r="X97" s="145"/>
      <c r="Y97" s="145"/>
    </row>
    <row r="98" spans="2:25" s="130" customFormat="1" ht="12.95" customHeight="1" x14ac:dyDescent="0.25">
      <c r="B98" s="69">
        <f t="shared" si="9"/>
        <v>1013</v>
      </c>
      <c r="C98" s="70" t="s">
        <v>28</v>
      </c>
      <c r="D98" s="122"/>
      <c r="E98" s="148"/>
      <c r="F98" s="149"/>
      <c r="G98" s="150"/>
      <c r="H98" s="151"/>
      <c r="K98" s="143"/>
      <c r="L98" s="143"/>
      <c r="M98" s="143"/>
      <c r="N98" s="143"/>
      <c r="O98" s="138"/>
      <c r="P98" s="138"/>
      <c r="Q98" s="144"/>
      <c r="R98" s="145"/>
      <c r="S98" s="146"/>
      <c r="T98" s="145"/>
      <c r="U98" s="145"/>
      <c r="V98" s="147"/>
      <c r="W98" s="145"/>
      <c r="X98" s="145"/>
      <c r="Y98" s="145"/>
    </row>
    <row r="99" spans="2:25" s="130" customFormat="1" ht="12.95" customHeight="1" x14ac:dyDescent="0.25">
      <c r="B99" s="152">
        <f>B98+0.1</f>
        <v>1013.1</v>
      </c>
      <c r="C99" s="70" t="s">
        <v>132</v>
      </c>
      <c r="D99" s="122"/>
      <c r="E99" s="141" t="s">
        <v>4</v>
      </c>
      <c r="F99" s="134"/>
      <c r="G99" s="142"/>
      <c r="H99" s="126">
        <f t="shared" si="8"/>
        <v>0</v>
      </c>
      <c r="K99" s="143"/>
      <c r="L99" s="143"/>
      <c r="M99" s="143"/>
      <c r="N99" s="143"/>
      <c r="O99" s="138"/>
      <c r="P99" s="138"/>
      <c r="Q99" s="144"/>
      <c r="R99" s="145"/>
      <c r="S99" s="146"/>
      <c r="T99" s="145"/>
      <c r="U99" s="145"/>
      <c r="V99" s="147"/>
      <c r="W99" s="145"/>
      <c r="X99" s="145"/>
      <c r="Y99" s="145"/>
    </row>
    <row r="100" spans="2:25" s="130" customFormat="1" ht="12.95" customHeight="1" x14ac:dyDescent="0.25">
      <c r="B100" s="152">
        <f t="shared" ref="B100:B106" si="10">B99+0.1</f>
        <v>1013.2</v>
      </c>
      <c r="C100" s="70" t="s">
        <v>133</v>
      </c>
      <c r="D100" s="122"/>
      <c r="E100" s="141" t="s">
        <v>4</v>
      </c>
      <c r="F100" s="134"/>
      <c r="G100" s="142"/>
      <c r="H100" s="126">
        <f t="shared" si="8"/>
        <v>0</v>
      </c>
      <c r="K100" s="143"/>
      <c r="L100" s="143"/>
      <c r="M100" s="143"/>
      <c r="N100" s="143"/>
      <c r="O100" s="138"/>
      <c r="P100" s="138"/>
      <c r="Q100" s="144"/>
      <c r="R100" s="145"/>
      <c r="S100" s="146"/>
      <c r="T100" s="145"/>
      <c r="U100" s="145"/>
      <c r="V100" s="147"/>
      <c r="W100" s="145"/>
      <c r="X100" s="145"/>
      <c r="Y100" s="145"/>
    </row>
    <row r="101" spans="2:25" s="130" customFormat="1" ht="12.95" customHeight="1" x14ac:dyDescent="0.25">
      <c r="B101" s="152">
        <f t="shared" si="10"/>
        <v>1013.3000000000001</v>
      </c>
      <c r="C101" s="70" t="s">
        <v>134</v>
      </c>
      <c r="D101" s="122"/>
      <c r="E101" s="141" t="s">
        <v>4</v>
      </c>
      <c r="F101" s="134"/>
      <c r="G101" s="142"/>
      <c r="H101" s="126">
        <f t="shared" si="8"/>
        <v>0</v>
      </c>
      <c r="K101" s="143"/>
      <c r="L101" s="143"/>
      <c r="M101" s="143"/>
      <c r="N101" s="143"/>
      <c r="O101" s="138"/>
      <c r="P101" s="138"/>
      <c r="Q101" s="144"/>
      <c r="R101" s="145"/>
      <c r="S101" s="146"/>
      <c r="T101" s="145"/>
      <c r="U101" s="145"/>
      <c r="V101" s="147"/>
      <c r="W101" s="145"/>
      <c r="X101" s="145"/>
      <c r="Y101" s="145"/>
    </row>
    <row r="102" spans="2:25" s="130" customFormat="1" ht="12.95" customHeight="1" x14ac:dyDescent="0.25">
      <c r="B102" s="152">
        <f t="shared" si="10"/>
        <v>1013.4000000000001</v>
      </c>
      <c r="C102" s="70" t="s">
        <v>111</v>
      </c>
      <c r="D102" s="122"/>
      <c r="E102" s="141" t="s">
        <v>4</v>
      </c>
      <c r="F102" s="134"/>
      <c r="G102" s="142"/>
      <c r="H102" s="126">
        <f t="shared" si="8"/>
        <v>0</v>
      </c>
      <c r="K102" s="143"/>
      <c r="L102" s="143"/>
      <c r="M102" s="143"/>
      <c r="N102" s="143"/>
      <c r="O102" s="138"/>
      <c r="P102" s="138"/>
      <c r="Q102" s="144"/>
      <c r="R102" s="145"/>
      <c r="S102" s="146"/>
      <c r="T102" s="145"/>
      <c r="U102" s="145"/>
      <c r="V102" s="147"/>
      <c r="W102" s="145"/>
      <c r="X102" s="145"/>
      <c r="Y102" s="145"/>
    </row>
    <row r="103" spans="2:25" s="130" customFormat="1" ht="12.95" customHeight="1" x14ac:dyDescent="0.25">
      <c r="B103" s="152">
        <f t="shared" si="10"/>
        <v>1013.5000000000001</v>
      </c>
      <c r="C103" s="70" t="s">
        <v>135</v>
      </c>
      <c r="D103" s="122"/>
      <c r="E103" s="141" t="s">
        <v>4</v>
      </c>
      <c r="F103" s="134"/>
      <c r="G103" s="142"/>
      <c r="H103" s="126">
        <f t="shared" si="8"/>
        <v>0</v>
      </c>
      <c r="K103" s="143"/>
      <c r="L103" s="143"/>
      <c r="M103" s="143"/>
      <c r="N103" s="143"/>
      <c r="O103" s="138"/>
      <c r="P103" s="138"/>
      <c r="Q103" s="144"/>
      <c r="R103" s="145"/>
      <c r="S103" s="146"/>
      <c r="T103" s="145"/>
      <c r="U103" s="145"/>
      <c r="V103" s="147"/>
      <c r="W103" s="145"/>
      <c r="X103" s="145"/>
      <c r="Y103" s="145"/>
    </row>
    <row r="104" spans="2:25" s="130" customFormat="1" ht="12.95" customHeight="1" x14ac:dyDescent="0.25">
      <c r="B104" s="152">
        <f t="shared" si="10"/>
        <v>1013.6000000000001</v>
      </c>
      <c r="C104" s="70" t="s">
        <v>136</v>
      </c>
      <c r="D104" s="122"/>
      <c r="E104" s="141" t="s">
        <v>4</v>
      </c>
      <c r="F104" s="134"/>
      <c r="G104" s="142"/>
      <c r="H104" s="126">
        <f t="shared" si="8"/>
        <v>0</v>
      </c>
      <c r="K104" s="143"/>
      <c r="L104" s="143"/>
      <c r="M104" s="143"/>
      <c r="N104" s="143"/>
      <c r="O104" s="138"/>
      <c r="P104" s="138"/>
      <c r="Q104" s="144"/>
      <c r="R104" s="145"/>
      <c r="S104" s="146"/>
      <c r="T104" s="145"/>
      <c r="U104" s="145"/>
      <c r="V104" s="147"/>
      <c r="W104" s="145"/>
      <c r="X104" s="145"/>
      <c r="Y104" s="145"/>
    </row>
    <row r="105" spans="2:25" s="130" customFormat="1" ht="12.95" customHeight="1" x14ac:dyDescent="0.25">
      <c r="B105" s="152">
        <f t="shared" si="10"/>
        <v>1013.7000000000002</v>
      </c>
      <c r="C105" s="70" t="s">
        <v>137</v>
      </c>
      <c r="D105" s="122"/>
      <c r="E105" s="141" t="s">
        <v>4</v>
      </c>
      <c r="F105" s="134"/>
      <c r="G105" s="142"/>
      <c r="H105" s="126">
        <f t="shared" si="8"/>
        <v>0</v>
      </c>
      <c r="K105" s="143"/>
      <c r="L105" s="143"/>
      <c r="M105" s="143"/>
      <c r="N105" s="143"/>
      <c r="O105" s="138"/>
      <c r="P105" s="138"/>
      <c r="Q105" s="144"/>
      <c r="R105" s="145"/>
      <c r="S105" s="146"/>
      <c r="T105" s="145"/>
      <c r="U105" s="145"/>
      <c r="V105" s="147"/>
      <c r="W105" s="145"/>
      <c r="X105" s="145"/>
      <c r="Y105" s="145"/>
    </row>
    <row r="106" spans="2:25" s="130" customFormat="1" ht="12.95" customHeight="1" x14ac:dyDescent="0.25">
      <c r="B106" s="152">
        <f t="shared" si="10"/>
        <v>1013.8000000000002</v>
      </c>
      <c r="C106" s="70" t="s">
        <v>138</v>
      </c>
      <c r="D106" s="122"/>
      <c r="E106" s="141" t="s">
        <v>4</v>
      </c>
      <c r="F106" s="134"/>
      <c r="G106" s="142"/>
      <c r="H106" s="126">
        <f t="shared" si="8"/>
        <v>0</v>
      </c>
      <c r="K106" s="143"/>
      <c r="L106" s="143"/>
      <c r="M106" s="143"/>
      <c r="N106" s="143"/>
      <c r="O106" s="138"/>
      <c r="P106" s="138"/>
      <c r="Q106" s="144"/>
      <c r="R106" s="145"/>
      <c r="S106" s="146"/>
      <c r="T106" s="145"/>
      <c r="U106" s="145"/>
      <c r="V106" s="147"/>
      <c r="W106" s="145"/>
      <c r="X106" s="145"/>
      <c r="Y106" s="145"/>
    </row>
    <row r="107" spans="2:25" s="130" customFormat="1" ht="12.95" customHeight="1" x14ac:dyDescent="0.25">
      <c r="B107" s="69">
        <f>B98+1</f>
        <v>1014</v>
      </c>
      <c r="C107" s="70" t="s">
        <v>139</v>
      </c>
      <c r="D107" s="122"/>
      <c r="E107" s="141" t="s">
        <v>3</v>
      </c>
      <c r="F107" s="134"/>
      <c r="G107" s="142"/>
      <c r="H107" s="126">
        <f t="shared" si="8"/>
        <v>0</v>
      </c>
      <c r="K107" s="143"/>
      <c r="L107" s="143"/>
      <c r="M107" s="143"/>
      <c r="N107" s="143"/>
      <c r="O107" s="138"/>
      <c r="P107" s="138"/>
      <c r="Q107" s="144"/>
      <c r="R107" s="145"/>
      <c r="S107" s="146"/>
      <c r="T107" s="145"/>
      <c r="U107" s="145"/>
      <c r="V107" s="147"/>
      <c r="W107" s="145"/>
      <c r="X107" s="145"/>
      <c r="Y107" s="145"/>
    </row>
    <row r="108" spans="2:25" s="130" customFormat="1" ht="12.95" customHeight="1" x14ac:dyDescent="0.25">
      <c r="B108" s="69">
        <f t="shared" ref="B108:B110" si="11">B107+1</f>
        <v>1015</v>
      </c>
      <c r="C108" s="70" t="s">
        <v>115</v>
      </c>
      <c r="D108" s="122"/>
      <c r="E108" s="141" t="s">
        <v>4</v>
      </c>
      <c r="F108" s="134"/>
      <c r="G108" s="142"/>
      <c r="H108" s="126">
        <f t="shared" si="8"/>
        <v>0</v>
      </c>
      <c r="K108" s="143"/>
      <c r="L108" s="143"/>
      <c r="M108" s="143"/>
      <c r="N108" s="143"/>
      <c r="O108" s="138"/>
      <c r="P108" s="138"/>
      <c r="Q108" s="144"/>
      <c r="R108" s="145"/>
      <c r="S108" s="146"/>
      <c r="T108" s="145"/>
      <c r="U108" s="145"/>
      <c r="V108" s="147"/>
      <c r="W108" s="145"/>
      <c r="X108" s="145"/>
      <c r="Y108" s="145"/>
    </row>
    <row r="109" spans="2:25" s="130" customFormat="1" ht="15" x14ac:dyDescent="0.25">
      <c r="B109" s="69">
        <f t="shared" si="11"/>
        <v>1016</v>
      </c>
      <c r="C109" s="70" t="s">
        <v>140</v>
      </c>
      <c r="D109" s="122"/>
      <c r="E109" s="141" t="s">
        <v>3</v>
      </c>
      <c r="F109" s="134"/>
      <c r="G109" s="142"/>
      <c r="H109" s="126">
        <f t="shared" si="8"/>
        <v>0</v>
      </c>
      <c r="K109" s="143"/>
      <c r="L109" s="143"/>
      <c r="M109" s="143"/>
      <c r="N109" s="143"/>
      <c r="O109" s="138"/>
      <c r="P109" s="138"/>
      <c r="Q109" s="153"/>
      <c r="S109" s="154"/>
      <c r="V109" s="143"/>
    </row>
    <row r="110" spans="2:25" s="130" customFormat="1" ht="12.75" customHeight="1" x14ac:dyDescent="0.25">
      <c r="B110" s="69">
        <f t="shared" si="11"/>
        <v>1017</v>
      </c>
      <c r="C110" s="70" t="s">
        <v>141</v>
      </c>
      <c r="D110" s="122"/>
      <c r="E110" s="67" t="s">
        <v>29</v>
      </c>
      <c r="F110" s="134"/>
      <c r="G110" s="142"/>
      <c r="H110" s="126">
        <f t="shared" si="8"/>
        <v>0</v>
      </c>
      <c r="K110" s="143"/>
      <c r="L110" s="143"/>
      <c r="M110" s="143"/>
      <c r="N110" s="143"/>
      <c r="O110" s="138"/>
      <c r="P110" s="138"/>
      <c r="Q110" s="153"/>
      <c r="S110" s="154"/>
      <c r="V110" s="143"/>
    </row>
  </sheetData>
  <sheetProtection algorithmName="SHA-512" hashValue="70Z9B8A2uYOzhBKfBekjLqLg3o2IHgH8O2h9BDyVi+ZFclKkVD1kXCoMN4rVloGAOiiAo4NPcjbofWpbZN1/zQ==" saltValue="eehAc4XUvHGvdS1OThf7gA==" spinCount="100000" sheet="1" objects="1" scenarios="1"/>
  <mergeCells count="32">
    <mergeCell ref="C4:E4"/>
    <mergeCell ref="B7:H7"/>
    <mergeCell ref="C8:D8"/>
    <mergeCell ref="C10:D10"/>
    <mergeCell ref="C12:D12"/>
    <mergeCell ref="C13:D13"/>
    <mergeCell ref="C11:D11"/>
    <mergeCell ref="C56:D56"/>
    <mergeCell ref="C55:D55"/>
    <mergeCell ref="C52:D52"/>
    <mergeCell ref="C51:D51"/>
    <mergeCell ref="C28:D28"/>
    <mergeCell ref="C50:D50"/>
    <mergeCell ref="C41:D41"/>
    <mergeCell ref="C37:D37"/>
    <mergeCell ref="C35:D35"/>
    <mergeCell ref="C16:D16"/>
    <mergeCell ref="C14:D14"/>
    <mergeCell ref="C40:D40"/>
    <mergeCell ref="C39:D39"/>
    <mergeCell ref="C38:D38"/>
    <mergeCell ref="C27:D27"/>
    <mergeCell ref="C25:D25"/>
    <mergeCell ref="C24:D24"/>
    <mergeCell ref="C23:D23"/>
    <mergeCell ref="C34:D34"/>
    <mergeCell ref="C15:D15"/>
    <mergeCell ref="C26:D26"/>
    <mergeCell ref="C17:D17"/>
    <mergeCell ref="C20:D20"/>
    <mergeCell ref="C18:D18"/>
    <mergeCell ref="C21:D21"/>
  </mergeCells>
  <printOptions horizontalCentered="1"/>
  <pageMargins left="0.5" right="0.5" top="0.5" bottom="1" header="0.5" footer="0.5"/>
  <pageSetup scale="97" fitToHeight="2" orientation="portrait" r:id="rId1"/>
  <headerFooter alignWithMargins="0">
    <oddHeader>&amp;R&amp;"-,Regular"&amp;11IFBC 21-TA003585AJ</oddHeader>
    <oddFooter>&amp;L&amp;"-,Regular"&amp;11Bidder Name: ___________________________________
Authorized Signature: _____________________________&amp;R&amp;"-,Regular"&amp;11Page &amp;P of &amp;N</oddFooter>
  </headerFooter>
  <rowBreaks count="1" manualBreakCount="1">
    <brk id="36" min="1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G140"/>
  <sheetViews>
    <sheetView tabSelected="1" topLeftCell="A40" zoomScaleNormal="100" zoomScaleSheetLayoutView="100" workbookViewId="0">
      <selection activeCell="C55" sqref="C55"/>
    </sheetView>
  </sheetViews>
  <sheetFormatPr defaultRowHeight="15" x14ac:dyDescent="0.25"/>
  <cols>
    <col min="1" max="1" width="0.109375" style="112" customWidth="1"/>
    <col min="2" max="2" width="6.77734375" style="118" customWidth="1"/>
    <col min="3" max="3" width="29.77734375" style="112" customWidth="1"/>
    <col min="4" max="4" width="11.77734375" style="112" customWidth="1"/>
    <col min="5" max="5" width="6.77734375" style="118" customWidth="1"/>
    <col min="6" max="6" width="6.77734375" style="119" customWidth="1"/>
    <col min="7" max="7" width="13.5546875" style="115" customWidth="1"/>
    <col min="8" max="8" width="19.33203125" style="115" customWidth="1"/>
    <col min="9" max="9" width="3.77734375" style="112" hidden="1" customWidth="1"/>
    <col min="10" max="10" width="5.77734375" style="112" hidden="1" customWidth="1"/>
    <col min="11" max="15" width="6.77734375" style="112" hidden="1" customWidth="1"/>
    <col min="16" max="16" width="10.33203125" style="112" hidden="1" customWidth="1"/>
    <col min="17" max="17" width="4.33203125" style="112" hidden="1" customWidth="1"/>
    <col min="18" max="18" width="3.88671875" style="112" customWidth="1"/>
    <col min="19" max="19" width="6.77734375" style="112" customWidth="1"/>
    <col min="20" max="23" width="8.21875" style="112" customWidth="1"/>
    <col min="24" max="16384" width="8.88671875" style="112"/>
  </cols>
  <sheetData>
    <row r="1" spans="1:33" ht="12.75" hidden="1" customHeight="1" x14ac:dyDescent="0.25">
      <c r="C1" s="155"/>
      <c r="D1" s="155"/>
      <c r="N1" s="118"/>
      <c r="O1" s="155"/>
      <c r="P1" s="155"/>
      <c r="Q1" s="119"/>
      <c r="R1" s="115"/>
      <c r="S1" s="156"/>
      <c r="T1" s="157"/>
      <c r="U1" s="157"/>
      <c r="V1" s="158"/>
      <c r="W1" s="159"/>
      <c r="X1" s="159"/>
      <c r="Y1" s="160"/>
      <c r="Z1" s="160"/>
      <c r="AA1" s="160"/>
      <c r="AB1" s="160"/>
      <c r="AC1" s="160"/>
      <c r="AD1" s="160"/>
      <c r="AE1" s="160"/>
      <c r="AF1" s="160"/>
      <c r="AG1" s="160"/>
    </row>
    <row r="2" spans="1:33" ht="12.75" hidden="1" customHeight="1" x14ac:dyDescent="0.25">
      <c r="C2" s="155"/>
      <c r="D2" s="161"/>
      <c r="N2" s="118"/>
      <c r="O2" s="155"/>
      <c r="P2" s="155"/>
      <c r="Q2" s="119"/>
      <c r="R2" s="115"/>
      <c r="S2" s="156"/>
      <c r="T2" s="157"/>
      <c r="U2" s="157"/>
      <c r="V2" s="158"/>
      <c r="W2" s="159"/>
      <c r="X2" s="159"/>
      <c r="Y2" s="160"/>
      <c r="Z2" s="160"/>
      <c r="AA2" s="160"/>
      <c r="AB2" s="160"/>
      <c r="AC2" s="160"/>
      <c r="AD2" s="160"/>
      <c r="AE2" s="160"/>
      <c r="AF2" s="160"/>
      <c r="AG2" s="160"/>
    </row>
    <row r="3" spans="1:33" ht="12.75" hidden="1" customHeight="1" x14ac:dyDescent="0.25">
      <c r="D3" s="155"/>
      <c r="N3" s="118"/>
      <c r="O3" s="155"/>
      <c r="P3" s="155"/>
      <c r="Q3" s="119"/>
      <c r="R3" s="115"/>
      <c r="S3" s="156"/>
      <c r="T3" s="157"/>
      <c r="U3" s="157"/>
      <c r="V3" s="158"/>
      <c r="W3" s="159"/>
      <c r="X3" s="159"/>
      <c r="Y3" s="160"/>
      <c r="Z3" s="160"/>
      <c r="AA3" s="160"/>
      <c r="AB3" s="160"/>
      <c r="AC3" s="160"/>
      <c r="AD3" s="160"/>
      <c r="AE3" s="160"/>
      <c r="AF3" s="160"/>
      <c r="AG3" s="160"/>
    </row>
    <row r="4" spans="1:33" ht="20.100000000000001" customHeight="1" x14ac:dyDescent="0.25">
      <c r="C4" s="6" t="s">
        <v>205</v>
      </c>
      <c r="D4" s="162"/>
      <c r="E4" s="163"/>
      <c r="F4" s="164"/>
      <c r="G4" s="165"/>
      <c r="N4" s="118"/>
      <c r="O4" s="155"/>
      <c r="P4" s="155"/>
      <c r="Q4" s="119"/>
      <c r="R4" s="115"/>
      <c r="S4" s="156"/>
      <c r="T4" s="157"/>
      <c r="U4" s="157"/>
      <c r="V4" s="158"/>
      <c r="W4" s="159"/>
      <c r="X4" s="159"/>
      <c r="Y4" s="160"/>
      <c r="Z4" s="160"/>
      <c r="AA4" s="160"/>
      <c r="AB4" s="160"/>
      <c r="AC4" s="160"/>
      <c r="AD4" s="160"/>
      <c r="AE4" s="160"/>
      <c r="AF4" s="160"/>
      <c r="AG4" s="160"/>
    </row>
    <row r="5" spans="1:33" ht="20.100000000000001" customHeight="1" x14ac:dyDescent="0.25">
      <c r="C5" s="6" t="s">
        <v>206</v>
      </c>
      <c r="D5" s="162"/>
      <c r="E5" s="163"/>
      <c r="F5" s="164"/>
      <c r="G5" s="165"/>
      <c r="N5" s="118"/>
      <c r="O5" s="155"/>
      <c r="P5" s="155"/>
      <c r="Q5" s="119"/>
      <c r="R5" s="115"/>
      <c r="S5" s="156"/>
      <c r="T5" s="157"/>
      <c r="U5" s="157"/>
      <c r="V5" s="158"/>
      <c r="W5" s="159"/>
      <c r="X5" s="159"/>
      <c r="Y5" s="160"/>
      <c r="Z5" s="160"/>
      <c r="AA5" s="160"/>
      <c r="AB5" s="160"/>
      <c r="AC5" s="160"/>
      <c r="AD5" s="160"/>
      <c r="AE5" s="160"/>
      <c r="AF5" s="160"/>
      <c r="AG5" s="160"/>
    </row>
    <row r="6" spans="1:33" ht="20.100000000000001" customHeight="1" x14ac:dyDescent="0.25">
      <c r="C6" s="8" t="str">
        <f>'OVERALL ESTIMATE LS 21 GRP 2'!C5</f>
        <v>SLS R&amp;R 2021 GROUP 2, REHAB WETWELL, VALVE VAULT, &amp; PIPING FOR LIFT STATION</v>
      </c>
      <c r="D6" s="162"/>
      <c r="E6" s="163"/>
      <c r="F6" s="164"/>
      <c r="G6" s="165"/>
      <c r="N6" s="118"/>
      <c r="O6" s="155"/>
      <c r="P6" s="155"/>
      <c r="Q6" s="119"/>
      <c r="R6" s="115"/>
      <c r="S6" s="156"/>
      <c r="T6" s="157"/>
      <c r="U6" s="157"/>
      <c r="V6" s="158"/>
      <c r="W6" s="159"/>
      <c r="X6" s="159"/>
      <c r="Y6" s="160"/>
      <c r="Z6" s="160"/>
      <c r="AA6" s="160"/>
      <c r="AB6" s="160"/>
      <c r="AC6" s="160"/>
      <c r="AD6" s="160"/>
      <c r="AE6" s="160"/>
      <c r="AF6" s="160"/>
      <c r="AG6" s="160"/>
    </row>
    <row r="7" spans="1:33" ht="20.100000000000001" customHeight="1" thickBot="1" x14ac:dyDescent="0.3">
      <c r="C7" s="8" t="s">
        <v>207</v>
      </c>
      <c r="D7" s="162"/>
      <c r="E7" s="162"/>
      <c r="F7" s="164"/>
      <c r="G7" s="165"/>
      <c r="N7" s="156"/>
      <c r="O7" s="157"/>
      <c r="P7" s="157"/>
      <c r="Q7" s="158"/>
      <c r="R7" s="159"/>
      <c r="S7" s="156"/>
      <c r="T7" s="157"/>
      <c r="U7" s="157"/>
      <c r="V7" s="158"/>
      <c r="W7" s="159"/>
      <c r="X7" s="159"/>
      <c r="Y7" s="160"/>
      <c r="Z7" s="160"/>
      <c r="AA7" s="160"/>
      <c r="AB7" s="160"/>
      <c r="AC7" s="160"/>
      <c r="AD7" s="160"/>
      <c r="AE7" s="160"/>
      <c r="AF7" s="160"/>
      <c r="AG7" s="160"/>
    </row>
    <row r="8" spans="1:33" ht="20.100000000000001" customHeight="1" thickBot="1" x14ac:dyDescent="0.3">
      <c r="B8" s="533" t="s">
        <v>216</v>
      </c>
      <c r="C8" s="534"/>
      <c r="D8" s="534"/>
      <c r="E8" s="534"/>
      <c r="F8" s="534"/>
      <c r="G8" s="534"/>
      <c r="H8" s="535"/>
      <c r="N8" s="166"/>
      <c r="O8" s="166"/>
      <c r="P8" s="166"/>
      <c r="Q8" s="166"/>
      <c r="R8" s="166"/>
      <c r="S8" s="166"/>
      <c r="T8" s="166"/>
      <c r="U8" s="166"/>
      <c r="V8" s="166"/>
      <c r="W8" s="166"/>
      <c r="X8" s="166"/>
      <c r="Y8" s="160"/>
      <c r="Z8" s="160"/>
      <c r="AA8" s="160"/>
      <c r="AB8" s="160"/>
      <c r="AC8" s="160"/>
      <c r="AD8" s="160"/>
      <c r="AE8" s="160"/>
      <c r="AF8" s="160"/>
      <c r="AG8" s="160"/>
    </row>
    <row r="9" spans="1:33" s="167" customFormat="1" ht="30.75" thickBot="1" x14ac:dyDescent="0.3">
      <c r="B9" s="168" t="s">
        <v>9</v>
      </c>
      <c r="C9" s="536" t="s">
        <v>0</v>
      </c>
      <c r="D9" s="537"/>
      <c r="E9" s="169" t="s">
        <v>96</v>
      </c>
      <c r="F9" s="170" t="s">
        <v>2</v>
      </c>
      <c r="G9" s="171" t="s">
        <v>97</v>
      </c>
      <c r="H9" s="172" t="s">
        <v>26</v>
      </c>
      <c r="N9" s="156"/>
      <c r="O9" s="173"/>
      <c r="P9" s="156"/>
      <c r="Q9" s="156"/>
      <c r="R9" s="156"/>
      <c r="S9" s="156"/>
      <c r="T9" s="173"/>
      <c r="U9" s="156"/>
      <c r="V9" s="156"/>
      <c r="W9" s="156"/>
      <c r="X9" s="156"/>
      <c r="Y9" s="174"/>
      <c r="Z9" s="174"/>
      <c r="AA9" s="174"/>
      <c r="AB9" s="174"/>
      <c r="AC9" s="174"/>
      <c r="AD9" s="174"/>
      <c r="AE9" s="174"/>
      <c r="AF9" s="174"/>
      <c r="AG9" s="174"/>
    </row>
    <row r="10" spans="1:33" s="167" customFormat="1" ht="0.95" customHeight="1" thickBot="1" x14ac:dyDescent="0.3">
      <c r="B10" s="175"/>
      <c r="C10" s="176"/>
      <c r="D10" s="177"/>
      <c r="E10" s="178"/>
      <c r="F10" s="179"/>
      <c r="G10" s="180"/>
      <c r="H10" s="181"/>
      <c r="N10" s="156"/>
      <c r="O10" s="173"/>
      <c r="P10" s="156"/>
      <c r="Q10" s="156"/>
      <c r="R10" s="156"/>
      <c r="S10" s="156"/>
      <c r="T10" s="173"/>
      <c r="U10" s="156"/>
      <c r="V10" s="156"/>
      <c r="W10" s="156"/>
      <c r="X10" s="156"/>
      <c r="Y10" s="174"/>
      <c r="Z10" s="174"/>
      <c r="AA10" s="174"/>
      <c r="AB10" s="174"/>
      <c r="AC10" s="174"/>
      <c r="AD10" s="174"/>
      <c r="AE10" s="174"/>
      <c r="AF10" s="174"/>
      <c r="AG10" s="174"/>
    </row>
    <row r="11" spans="1:33" ht="18" customHeight="1" x14ac:dyDescent="0.25">
      <c r="A11" s="112" t="s">
        <v>36</v>
      </c>
      <c r="B11" s="182">
        <v>1</v>
      </c>
      <c r="C11" s="531" t="s">
        <v>5</v>
      </c>
      <c r="D11" s="532"/>
      <c r="E11" s="183" t="s">
        <v>6</v>
      </c>
      <c r="F11" s="26">
        <f>F67</f>
        <v>434</v>
      </c>
      <c r="G11" s="184"/>
      <c r="H11" s="28">
        <f t="shared" ref="H11:H45" si="0">F11*G11</f>
        <v>0</v>
      </c>
      <c r="N11" s="156"/>
      <c r="O11" s="156"/>
      <c r="P11" s="156"/>
      <c r="Q11" s="156"/>
      <c r="R11" s="156"/>
      <c r="S11" s="156"/>
      <c r="T11" s="156"/>
      <c r="U11" s="156"/>
      <c r="V11" s="156"/>
      <c r="W11" s="156"/>
      <c r="X11" s="156"/>
      <c r="Y11" s="160"/>
      <c r="Z11" s="160"/>
      <c r="AA11" s="160"/>
      <c r="AB11" s="160"/>
      <c r="AC11" s="160"/>
      <c r="AD11" s="160"/>
      <c r="AE11" s="160"/>
      <c r="AF11" s="160"/>
      <c r="AG11" s="160"/>
    </row>
    <row r="12" spans="1:33" ht="18" customHeight="1" x14ac:dyDescent="0.25">
      <c r="A12" s="112" t="s">
        <v>37</v>
      </c>
      <c r="B12" s="42">
        <f>B11+1</f>
        <v>2</v>
      </c>
      <c r="C12" s="500" t="s">
        <v>99</v>
      </c>
      <c r="D12" s="501"/>
      <c r="E12" s="34" t="s">
        <v>3</v>
      </c>
      <c r="F12" s="35">
        <f>IF(H74="No",ROUNDUP(((H62-1.5+F64)*H65),0),ROUNDUP(((H62+2+F64)*H65),0))</f>
        <v>54</v>
      </c>
      <c r="G12" s="185"/>
      <c r="H12" s="37">
        <f t="shared" si="0"/>
        <v>0</v>
      </c>
      <c r="J12" s="186">
        <v>4</v>
      </c>
      <c r="K12" s="118"/>
      <c r="L12" s="118"/>
      <c r="M12" s="118"/>
      <c r="N12" s="156"/>
      <c r="O12" s="156"/>
      <c r="P12" s="156"/>
      <c r="Q12" s="156"/>
      <c r="R12" s="156"/>
      <c r="S12" s="156"/>
      <c r="T12" s="156"/>
      <c r="U12" s="156"/>
      <c r="V12" s="156"/>
      <c r="W12" s="156"/>
      <c r="X12" s="156"/>
      <c r="Y12" s="160"/>
      <c r="Z12" s="160"/>
      <c r="AA12" s="160"/>
      <c r="AB12" s="160"/>
      <c r="AC12" s="160"/>
      <c r="AD12" s="160"/>
      <c r="AE12" s="160"/>
      <c r="AF12" s="160"/>
      <c r="AG12" s="160"/>
    </row>
    <row r="13" spans="1:33" ht="18" customHeight="1" x14ac:dyDescent="0.25">
      <c r="A13" s="112" t="s">
        <v>38</v>
      </c>
      <c r="B13" s="42">
        <f t="shared" ref="B13:B49" si="1">B12+1</f>
        <v>3</v>
      </c>
      <c r="C13" s="500" t="s">
        <v>100</v>
      </c>
      <c r="D13" s="501"/>
      <c r="E13" s="34" t="s">
        <v>4</v>
      </c>
      <c r="F13" s="35">
        <f>H65</f>
        <v>2</v>
      </c>
      <c r="G13" s="185"/>
      <c r="H13" s="37">
        <f t="shared" si="0"/>
        <v>0</v>
      </c>
      <c r="K13" s="118"/>
      <c r="L13" s="118"/>
      <c r="M13" s="118"/>
      <c r="N13" s="156"/>
      <c r="O13" s="187"/>
      <c r="P13" s="156"/>
      <c r="Q13" s="156"/>
      <c r="R13" s="120"/>
      <c r="S13" s="120"/>
      <c r="T13" s="187"/>
      <c r="U13" s="188"/>
      <c r="V13" s="189"/>
      <c r="W13" s="190"/>
      <c r="X13" s="191"/>
      <c r="Y13" s="160"/>
      <c r="Z13" s="160"/>
      <c r="AA13" s="160"/>
      <c r="AB13" s="160"/>
      <c r="AC13" s="160"/>
      <c r="AD13" s="160"/>
      <c r="AE13" s="160"/>
      <c r="AF13" s="160"/>
      <c r="AG13" s="160"/>
    </row>
    <row r="14" spans="1:33" ht="18" customHeight="1" x14ac:dyDescent="0.25">
      <c r="A14" s="112" t="s">
        <v>39</v>
      </c>
      <c r="B14" s="42">
        <f t="shared" si="1"/>
        <v>4</v>
      </c>
      <c r="C14" s="500" t="s">
        <v>83</v>
      </c>
      <c r="D14" s="501"/>
      <c r="E14" s="34" t="s">
        <v>4</v>
      </c>
      <c r="F14" s="35">
        <f>H65</f>
        <v>2</v>
      </c>
      <c r="G14" s="185"/>
      <c r="H14" s="37">
        <f t="shared" si="0"/>
        <v>0</v>
      </c>
      <c r="J14" s="192"/>
      <c r="K14" s="193"/>
      <c r="L14" s="156"/>
      <c r="M14" s="156"/>
      <c r="N14" s="156"/>
      <c r="O14" s="194"/>
      <c r="P14" s="118"/>
      <c r="R14" s="195"/>
      <c r="S14" s="195"/>
      <c r="T14" s="196"/>
      <c r="U14" s="189"/>
      <c r="V14" s="189"/>
      <c r="W14" s="190"/>
      <c r="X14" s="191"/>
      <c r="Y14" s="160"/>
      <c r="Z14" s="160"/>
      <c r="AA14" s="160"/>
      <c r="AB14" s="160"/>
      <c r="AC14" s="160"/>
      <c r="AD14" s="160"/>
      <c r="AE14" s="160"/>
      <c r="AF14" s="160"/>
      <c r="AG14" s="160"/>
    </row>
    <row r="15" spans="1:33" ht="18" customHeight="1" x14ac:dyDescent="0.25">
      <c r="A15" s="112" t="s">
        <v>40</v>
      </c>
      <c r="B15" s="42">
        <f t="shared" si="1"/>
        <v>5</v>
      </c>
      <c r="C15" s="500" t="s">
        <v>176</v>
      </c>
      <c r="D15" s="501"/>
      <c r="E15" s="34" t="s">
        <v>4</v>
      </c>
      <c r="F15" s="35">
        <f>IF((H62)&lt;18.3,2,2+(ROUNDDOWN(((H62-10.1)/8),0)))</f>
        <v>3</v>
      </c>
      <c r="G15" s="185"/>
      <c r="H15" s="37">
        <f t="shared" si="0"/>
        <v>0</v>
      </c>
      <c r="J15" s="196"/>
      <c r="K15" s="193"/>
      <c r="L15" s="156"/>
      <c r="M15" s="197"/>
      <c r="N15" s="156"/>
      <c r="O15" s="194"/>
      <c r="P15" s="156"/>
      <c r="Q15" s="156"/>
      <c r="R15" s="195"/>
      <c r="S15" s="195"/>
      <c r="T15" s="196"/>
      <c r="U15" s="189"/>
      <c r="V15" s="189"/>
      <c r="W15" s="198"/>
      <c r="X15" s="191"/>
      <c r="Y15" s="160"/>
      <c r="Z15" s="160"/>
      <c r="AA15" s="160"/>
      <c r="AB15" s="160"/>
      <c r="AC15" s="160"/>
      <c r="AD15" s="160"/>
      <c r="AE15" s="160"/>
      <c r="AF15" s="160"/>
      <c r="AG15" s="160"/>
    </row>
    <row r="16" spans="1:33" ht="18" customHeight="1" x14ac:dyDescent="0.25">
      <c r="A16" s="112" t="s">
        <v>41</v>
      </c>
      <c r="B16" s="42">
        <f t="shared" si="1"/>
        <v>6</v>
      </c>
      <c r="C16" s="500" t="s">
        <v>192</v>
      </c>
      <c r="D16" s="501"/>
      <c r="E16" s="34" t="s">
        <v>24</v>
      </c>
      <c r="F16" s="39">
        <f>ABS(F69)</f>
        <v>1.5</v>
      </c>
      <c r="G16" s="185"/>
      <c r="H16" s="37">
        <f>F16*G16</f>
        <v>0</v>
      </c>
      <c r="J16" s="196"/>
      <c r="K16" s="195"/>
      <c r="L16" s="195"/>
      <c r="M16" s="195"/>
      <c r="N16" s="195"/>
      <c r="O16" s="194"/>
      <c r="P16" s="156"/>
      <c r="Q16" s="156"/>
      <c r="R16" s="195"/>
      <c r="S16" s="195"/>
      <c r="T16" s="196"/>
      <c r="U16" s="189"/>
      <c r="V16" s="189"/>
      <c r="W16" s="190"/>
      <c r="X16" s="191"/>
      <c r="Y16" s="160"/>
      <c r="Z16" s="160"/>
      <c r="AA16" s="160"/>
      <c r="AB16" s="160"/>
      <c r="AC16" s="160"/>
      <c r="AD16" s="160"/>
      <c r="AE16" s="160"/>
      <c r="AF16" s="160"/>
      <c r="AG16" s="160"/>
    </row>
    <row r="17" spans="1:33" ht="18" customHeight="1" x14ac:dyDescent="0.25">
      <c r="A17" s="112" t="s">
        <v>42</v>
      </c>
      <c r="B17" s="42">
        <f>B16+1</f>
        <v>7</v>
      </c>
      <c r="C17" s="500" t="s">
        <v>193</v>
      </c>
      <c r="D17" s="501"/>
      <c r="E17" s="34" t="s">
        <v>4</v>
      </c>
      <c r="F17" s="43">
        <v>1</v>
      </c>
      <c r="G17" s="199"/>
      <c r="H17" s="37">
        <f>F17*G17</f>
        <v>0</v>
      </c>
      <c r="J17" s="196"/>
      <c r="K17" s="195"/>
      <c r="L17" s="195"/>
      <c r="M17" s="195"/>
      <c r="N17" s="195"/>
      <c r="O17" s="194"/>
      <c r="P17" s="156"/>
      <c r="Q17" s="156"/>
      <c r="R17" s="195"/>
      <c r="S17" s="195"/>
      <c r="T17" s="196"/>
      <c r="U17" s="189"/>
      <c r="V17" s="189"/>
      <c r="W17" s="190"/>
      <c r="X17" s="191"/>
      <c r="Y17" s="160"/>
      <c r="Z17" s="160"/>
      <c r="AA17" s="160"/>
      <c r="AB17" s="160"/>
      <c r="AC17" s="160"/>
      <c r="AD17" s="160"/>
      <c r="AE17" s="160"/>
      <c r="AF17" s="160"/>
      <c r="AG17" s="160"/>
    </row>
    <row r="18" spans="1:33" ht="18" customHeight="1" x14ac:dyDescent="0.25">
      <c r="B18" s="42">
        <f>B17+1</f>
        <v>8</v>
      </c>
      <c r="C18" s="500" t="s">
        <v>84</v>
      </c>
      <c r="D18" s="501"/>
      <c r="E18" s="34" t="s">
        <v>4</v>
      </c>
      <c r="F18" s="43">
        <v>1</v>
      </c>
      <c r="G18" s="199"/>
      <c r="H18" s="37">
        <f t="shared" si="0"/>
        <v>0</v>
      </c>
      <c r="J18" s="196"/>
      <c r="K18" s="195"/>
      <c r="L18" s="195"/>
      <c r="M18" s="195"/>
      <c r="N18" s="195"/>
      <c r="O18" s="194"/>
      <c r="P18" s="156"/>
      <c r="Q18" s="156"/>
      <c r="R18" s="195"/>
      <c r="S18" s="195"/>
      <c r="T18" s="196"/>
      <c r="U18" s="189"/>
      <c r="V18" s="189"/>
      <c r="W18" s="190"/>
      <c r="X18" s="191"/>
      <c r="Y18" s="160"/>
      <c r="Z18" s="160"/>
      <c r="AA18" s="160"/>
      <c r="AB18" s="160"/>
      <c r="AC18" s="160"/>
      <c r="AD18" s="160"/>
      <c r="AE18" s="160"/>
      <c r="AF18" s="160"/>
      <c r="AG18" s="160"/>
    </row>
    <row r="19" spans="1:33" ht="18" customHeight="1" x14ac:dyDescent="0.25">
      <c r="A19" s="112" t="s">
        <v>43</v>
      </c>
      <c r="B19" s="42">
        <f t="shared" si="1"/>
        <v>9</v>
      </c>
      <c r="C19" s="506" t="s">
        <v>203</v>
      </c>
      <c r="D19" s="507"/>
      <c r="E19" s="34" t="s">
        <v>4</v>
      </c>
      <c r="F19" s="43">
        <v>1</v>
      </c>
      <c r="G19" s="199"/>
      <c r="H19" s="37">
        <f t="shared" si="0"/>
        <v>0</v>
      </c>
      <c r="J19" s="196"/>
      <c r="K19" s="195"/>
      <c r="L19" s="195"/>
      <c r="M19" s="195"/>
      <c r="N19" s="195"/>
      <c r="O19" s="194"/>
      <c r="P19" s="156"/>
      <c r="Q19" s="156"/>
      <c r="R19" s="195"/>
      <c r="S19" s="195"/>
      <c r="T19" s="196"/>
      <c r="U19" s="189"/>
      <c r="V19" s="189"/>
      <c r="W19" s="190"/>
      <c r="X19" s="191"/>
      <c r="Y19" s="160"/>
      <c r="Z19" s="160"/>
      <c r="AA19" s="160"/>
      <c r="AB19" s="160"/>
      <c r="AC19" s="160"/>
      <c r="AD19" s="160"/>
      <c r="AE19" s="160"/>
      <c r="AF19" s="160"/>
      <c r="AG19" s="160"/>
    </row>
    <row r="20" spans="1:33" ht="18" customHeight="1" x14ac:dyDescent="0.25">
      <c r="A20" s="112" t="s">
        <v>44</v>
      </c>
      <c r="B20" s="42">
        <f>B19+1</f>
        <v>10</v>
      </c>
      <c r="C20" s="46" t="s">
        <v>64</v>
      </c>
      <c r="D20" s="47"/>
      <c r="E20" s="34" t="s">
        <v>3</v>
      </c>
      <c r="F20" s="200">
        <f>IF(H77="YES",ROUNDUP((H62)*H65,0),0)</f>
        <v>40</v>
      </c>
      <c r="G20" s="199"/>
      <c r="H20" s="37">
        <f t="shared" si="0"/>
        <v>0</v>
      </c>
      <c r="J20" s="196"/>
      <c r="K20" s="201"/>
      <c r="L20" s="195"/>
      <c r="M20" s="195"/>
      <c r="N20" s="195"/>
      <c r="O20" s="194"/>
      <c r="P20" s="156"/>
      <c r="Q20" s="156"/>
      <c r="R20" s="195"/>
      <c r="S20" s="195"/>
      <c r="T20" s="196"/>
      <c r="U20" s="189"/>
      <c r="V20" s="189"/>
      <c r="W20" s="190"/>
      <c r="X20" s="191"/>
      <c r="Y20" s="160"/>
      <c r="Z20" s="160"/>
      <c r="AA20" s="160"/>
      <c r="AB20" s="160"/>
      <c r="AC20" s="160"/>
      <c r="AD20" s="160"/>
      <c r="AE20" s="160"/>
      <c r="AF20" s="160"/>
      <c r="AG20" s="160"/>
    </row>
    <row r="21" spans="1:33" ht="18" customHeight="1" x14ac:dyDescent="0.25">
      <c r="A21" s="112" t="s">
        <v>56</v>
      </c>
      <c r="B21" s="42">
        <f>B20+1</f>
        <v>11</v>
      </c>
      <c r="C21" s="504" t="s">
        <v>194</v>
      </c>
      <c r="D21" s="505"/>
      <c r="E21" s="48" t="s">
        <v>6</v>
      </c>
      <c r="F21" s="200">
        <f>IF(H71="NO",0,F67)</f>
        <v>434</v>
      </c>
      <c r="G21" s="202"/>
      <c r="H21" s="37">
        <f t="shared" si="0"/>
        <v>0</v>
      </c>
      <c r="J21" s="196"/>
      <c r="K21" s="195"/>
      <c r="L21" s="195"/>
      <c r="M21" s="195"/>
      <c r="N21" s="195"/>
      <c r="O21" s="194"/>
      <c r="P21" s="156"/>
      <c r="Q21" s="156"/>
      <c r="R21" s="195"/>
      <c r="S21" s="195"/>
      <c r="T21" s="196"/>
      <c r="U21" s="189"/>
      <c r="V21" s="189"/>
      <c r="W21" s="190"/>
      <c r="X21" s="191"/>
      <c r="Y21" s="160"/>
      <c r="Z21" s="160"/>
      <c r="AA21" s="160"/>
      <c r="AB21" s="160"/>
      <c r="AC21" s="160"/>
      <c r="AD21" s="160"/>
      <c r="AE21" s="160"/>
      <c r="AF21" s="160"/>
      <c r="AG21" s="160"/>
    </row>
    <row r="22" spans="1:33" ht="18" customHeight="1" x14ac:dyDescent="0.25">
      <c r="B22" s="56">
        <f t="shared" si="1"/>
        <v>12</v>
      </c>
      <c r="C22" s="538" t="s">
        <v>201</v>
      </c>
      <c r="D22" s="539"/>
      <c r="E22" s="57"/>
      <c r="F22" s="203"/>
      <c r="G22" s="204"/>
      <c r="H22" s="205"/>
      <c r="J22" s="196"/>
      <c r="K22" s="195"/>
      <c r="L22" s="195"/>
      <c r="M22" s="195"/>
      <c r="N22" s="195"/>
      <c r="O22" s="194"/>
      <c r="P22" s="206"/>
      <c r="Q22" s="195"/>
      <c r="R22" s="195"/>
      <c r="S22" s="195"/>
      <c r="T22" s="196"/>
      <c r="U22" s="189"/>
      <c r="V22" s="189"/>
      <c r="W22" s="190"/>
      <c r="X22" s="191"/>
      <c r="Y22" s="160"/>
      <c r="Z22" s="160"/>
      <c r="AA22" s="160"/>
      <c r="AB22" s="160"/>
      <c r="AC22" s="160"/>
      <c r="AD22" s="160"/>
      <c r="AE22" s="160"/>
      <c r="AF22" s="160"/>
      <c r="AG22" s="160"/>
    </row>
    <row r="23" spans="1:33" ht="18" customHeight="1" x14ac:dyDescent="0.25">
      <c r="B23" s="42">
        <f>B22+1</f>
        <v>13</v>
      </c>
      <c r="C23" s="51" t="s">
        <v>63</v>
      </c>
      <c r="D23" s="52"/>
      <c r="E23" s="34" t="s">
        <v>4</v>
      </c>
      <c r="F23" s="200">
        <v>1</v>
      </c>
      <c r="G23" s="185"/>
      <c r="H23" s="37">
        <f t="shared" si="0"/>
        <v>0</v>
      </c>
      <c r="K23" s="195"/>
      <c r="L23" s="195"/>
      <c r="M23" s="207" t="s">
        <v>149</v>
      </c>
      <c r="N23" s="207"/>
      <c r="O23" s="208"/>
      <c r="P23" s="209"/>
      <c r="Q23" s="195"/>
      <c r="R23" s="195"/>
      <c r="S23" s="196"/>
      <c r="T23" s="189"/>
      <c r="U23" s="189"/>
      <c r="V23" s="190"/>
      <c r="W23" s="191"/>
      <c r="X23" s="160"/>
      <c r="Y23" s="160"/>
      <c r="Z23" s="160"/>
      <c r="AA23" s="160"/>
      <c r="AB23" s="160"/>
      <c r="AC23" s="160"/>
      <c r="AD23" s="160"/>
      <c r="AE23" s="160"/>
      <c r="AF23" s="160"/>
    </row>
    <row r="24" spans="1:33" ht="18" customHeight="1" x14ac:dyDescent="0.25">
      <c r="A24" s="112" t="s">
        <v>45</v>
      </c>
      <c r="B24" s="42">
        <f t="shared" si="1"/>
        <v>14</v>
      </c>
      <c r="C24" s="500" t="s">
        <v>85</v>
      </c>
      <c r="D24" s="501"/>
      <c r="E24" s="34" t="s">
        <v>4</v>
      </c>
      <c r="F24" s="64">
        <v>3</v>
      </c>
      <c r="G24" s="185"/>
      <c r="H24" s="37">
        <f t="shared" si="0"/>
        <v>0</v>
      </c>
      <c r="J24" s="118"/>
      <c r="K24" s="195"/>
      <c r="L24" s="195"/>
      <c r="M24" s="207" t="s">
        <v>150</v>
      </c>
      <c r="N24" s="207"/>
      <c r="O24" s="210" t="s">
        <v>151</v>
      </c>
      <c r="P24" s="209" t="s">
        <v>158</v>
      </c>
      <c r="Q24" s="195"/>
      <c r="R24" s="195"/>
      <c r="S24" s="196"/>
      <c r="T24" s="189"/>
      <c r="U24" s="189"/>
      <c r="V24" s="190"/>
      <c r="W24" s="191"/>
      <c r="X24" s="160"/>
      <c r="Y24" s="160"/>
      <c r="Z24" s="160"/>
      <c r="AA24" s="160"/>
      <c r="AB24" s="160"/>
      <c r="AC24" s="160"/>
      <c r="AD24" s="160"/>
      <c r="AE24" s="160"/>
      <c r="AF24" s="160"/>
    </row>
    <row r="25" spans="1:33" ht="18" customHeight="1" x14ac:dyDescent="0.25">
      <c r="A25" s="112" t="s">
        <v>46</v>
      </c>
      <c r="B25" s="42">
        <f t="shared" si="1"/>
        <v>15</v>
      </c>
      <c r="C25" s="500" t="s">
        <v>86</v>
      </c>
      <c r="D25" s="501"/>
      <c r="E25" s="34" t="s">
        <v>4</v>
      </c>
      <c r="F25" s="64">
        <v>2</v>
      </c>
      <c r="G25" s="185"/>
      <c r="H25" s="37">
        <f t="shared" si="0"/>
        <v>0</v>
      </c>
      <c r="J25" s="211"/>
      <c r="K25" s="160"/>
      <c r="L25" s="156"/>
      <c r="M25" s="48" t="s">
        <v>167</v>
      </c>
      <c r="N25" s="48"/>
      <c r="O25" s="48" t="s">
        <v>168</v>
      </c>
      <c r="P25" s="48" t="s">
        <v>169</v>
      </c>
      <c r="Q25" s="212" t="s">
        <v>165</v>
      </c>
      <c r="R25" s="213"/>
      <c r="S25" s="214"/>
      <c r="T25" s="213"/>
      <c r="U25" s="196"/>
      <c r="V25" s="160"/>
      <c r="W25" s="160"/>
      <c r="X25" s="160"/>
      <c r="Y25" s="160"/>
      <c r="Z25" s="160"/>
      <c r="AA25" s="160"/>
      <c r="AB25" s="160"/>
      <c r="AC25" s="160"/>
      <c r="AD25" s="160"/>
      <c r="AE25" s="160"/>
      <c r="AF25" s="160"/>
    </row>
    <row r="26" spans="1:33" ht="18" customHeight="1" x14ac:dyDescent="0.25">
      <c r="A26" s="112" t="s">
        <v>94</v>
      </c>
      <c r="B26" s="42">
        <f t="shared" si="1"/>
        <v>16</v>
      </c>
      <c r="C26" s="500" t="s">
        <v>87</v>
      </c>
      <c r="D26" s="508"/>
      <c r="E26" s="34" t="s">
        <v>4</v>
      </c>
      <c r="F26" s="43">
        <v>1</v>
      </c>
      <c r="G26" s="185"/>
      <c r="H26" s="37">
        <f t="shared" si="0"/>
        <v>0</v>
      </c>
      <c r="J26" s="211"/>
      <c r="L26" s="215"/>
      <c r="M26" s="48" t="s">
        <v>166</v>
      </c>
      <c r="N26" s="48"/>
      <c r="O26" s="48" t="s">
        <v>163</v>
      </c>
      <c r="P26" s="48" t="s">
        <v>164</v>
      </c>
      <c r="Q26" s="212" t="s">
        <v>165</v>
      </c>
      <c r="R26" s="216"/>
      <c r="S26" s="216"/>
      <c r="T26" s="216"/>
      <c r="U26" s="216"/>
      <c r="V26" s="189"/>
      <c r="W26" s="189"/>
      <c r="X26" s="160"/>
      <c r="Y26" s="160"/>
      <c r="Z26" s="160"/>
      <c r="AA26" s="160"/>
      <c r="AB26" s="160"/>
      <c r="AC26" s="160"/>
      <c r="AD26" s="160"/>
      <c r="AE26" s="160"/>
      <c r="AF26" s="160"/>
    </row>
    <row r="27" spans="1:33" ht="18" customHeight="1" x14ac:dyDescent="0.25">
      <c r="A27" s="112" t="s">
        <v>47</v>
      </c>
      <c r="B27" s="42">
        <f t="shared" si="1"/>
        <v>17</v>
      </c>
      <c r="C27" s="502" t="s">
        <v>88</v>
      </c>
      <c r="D27" s="503"/>
      <c r="E27" s="34" t="s">
        <v>3</v>
      </c>
      <c r="F27" s="217">
        <f>IF(H74="Yes",5,0)</f>
        <v>5</v>
      </c>
      <c r="G27" s="185"/>
      <c r="H27" s="37">
        <f t="shared" si="0"/>
        <v>0</v>
      </c>
      <c r="J27" s="196"/>
      <c r="K27" s="193"/>
      <c r="L27" s="218"/>
      <c r="M27" s="48" t="s">
        <v>152</v>
      </c>
      <c r="N27" s="48"/>
      <c r="O27" s="48" t="s">
        <v>159</v>
      </c>
      <c r="P27" s="48" t="s">
        <v>162</v>
      </c>
      <c r="R27" s="219"/>
      <c r="S27" s="219"/>
      <c r="T27" s="219"/>
      <c r="U27" s="219"/>
      <c r="V27" s="189"/>
      <c r="W27" s="189"/>
      <c r="X27" s="160"/>
      <c r="Y27" s="160"/>
      <c r="Z27" s="160"/>
      <c r="AA27" s="160"/>
      <c r="AB27" s="160"/>
      <c r="AC27" s="160"/>
      <c r="AD27" s="160"/>
      <c r="AE27" s="160"/>
      <c r="AF27" s="160"/>
    </row>
    <row r="28" spans="1:33" ht="18" customHeight="1" x14ac:dyDescent="0.25">
      <c r="A28" s="112" t="s">
        <v>52</v>
      </c>
      <c r="B28" s="42">
        <f t="shared" si="1"/>
        <v>18</v>
      </c>
      <c r="C28" s="500" t="s">
        <v>101</v>
      </c>
      <c r="D28" s="501"/>
      <c r="E28" s="34" t="s">
        <v>3</v>
      </c>
      <c r="F28" s="220">
        <f>F64+F65</f>
        <v>10</v>
      </c>
      <c r="G28" s="185"/>
      <c r="H28" s="37">
        <f t="shared" si="0"/>
        <v>0</v>
      </c>
      <c r="J28" s="196"/>
      <c r="K28" s="193"/>
      <c r="L28" s="218"/>
      <c r="M28" s="48" t="s">
        <v>152</v>
      </c>
      <c r="N28" s="221"/>
      <c r="O28" s="48" t="s">
        <v>155</v>
      </c>
      <c r="P28" s="48" t="s">
        <v>160</v>
      </c>
      <c r="Q28" s="160"/>
      <c r="R28" s="216"/>
      <c r="S28" s="216"/>
      <c r="T28" s="216"/>
      <c r="U28" s="216"/>
      <c r="V28" s="216"/>
      <c r="W28" s="189"/>
      <c r="X28" s="189"/>
      <c r="Y28" s="160"/>
      <c r="Z28" s="160"/>
      <c r="AA28" s="160"/>
      <c r="AB28" s="160"/>
      <c r="AC28" s="160"/>
      <c r="AD28" s="160"/>
      <c r="AE28" s="160"/>
      <c r="AF28" s="160"/>
      <c r="AG28" s="160"/>
    </row>
    <row r="29" spans="1:33" ht="18" customHeight="1" x14ac:dyDescent="0.25">
      <c r="A29" s="112" t="s">
        <v>48</v>
      </c>
      <c r="B29" s="56">
        <f>B28+1</f>
        <v>19</v>
      </c>
      <c r="C29" s="517" t="s">
        <v>28</v>
      </c>
      <c r="D29" s="518"/>
      <c r="E29" s="57"/>
      <c r="F29" s="222"/>
      <c r="G29" s="204"/>
      <c r="H29" s="205"/>
      <c r="J29" s="156"/>
      <c r="K29" s="193"/>
      <c r="L29" s="218"/>
      <c r="M29" s="35" t="s">
        <v>153</v>
      </c>
      <c r="N29" s="48"/>
      <c r="O29" s="48" t="s">
        <v>156</v>
      </c>
      <c r="P29" s="48" t="s">
        <v>161</v>
      </c>
      <c r="Q29" s="160"/>
      <c r="R29" s="214"/>
      <c r="S29" s="216"/>
      <c r="T29" s="216"/>
      <c r="U29" s="216"/>
      <c r="V29" s="216"/>
      <c r="W29" s="189"/>
      <c r="X29" s="189"/>
      <c r="Y29" s="160"/>
      <c r="Z29" s="160"/>
      <c r="AA29" s="160"/>
      <c r="AB29" s="160"/>
      <c r="AC29" s="160"/>
      <c r="AD29" s="160"/>
      <c r="AE29" s="160"/>
      <c r="AF29" s="160"/>
      <c r="AG29" s="160"/>
    </row>
    <row r="30" spans="1:33" ht="18" customHeight="1" x14ac:dyDescent="0.25">
      <c r="B30" s="61">
        <f>B29+0.1</f>
        <v>19.100000000000001</v>
      </c>
      <c r="C30" s="62" t="s">
        <v>108</v>
      </c>
      <c r="D30" s="63"/>
      <c r="E30" s="34" t="s">
        <v>4</v>
      </c>
      <c r="F30" s="64">
        <v>2</v>
      </c>
      <c r="G30" s="185"/>
      <c r="H30" s="37">
        <f t="shared" si="0"/>
        <v>0</v>
      </c>
      <c r="J30" s="118"/>
      <c r="K30" s="193"/>
      <c r="L30" s="218"/>
      <c r="M30" s="35" t="s">
        <v>154</v>
      </c>
      <c r="N30" s="48"/>
      <c r="O30" s="48" t="s">
        <v>157</v>
      </c>
      <c r="P30" s="48" t="s">
        <v>170</v>
      </c>
      <c r="Q30" s="160"/>
      <c r="R30" s="214"/>
      <c r="S30" s="216"/>
      <c r="T30" s="216"/>
      <c r="U30" s="216"/>
      <c r="V30" s="216"/>
      <c r="W30" s="189"/>
      <c r="X30" s="189"/>
      <c r="Y30" s="160"/>
      <c r="Z30" s="160"/>
      <c r="AA30" s="160"/>
      <c r="AB30" s="160"/>
      <c r="AC30" s="160"/>
      <c r="AD30" s="160"/>
      <c r="AE30" s="160"/>
      <c r="AF30" s="160"/>
      <c r="AG30" s="160"/>
    </row>
    <row r="31" spans="1:33" ht="18" customHeight="1" x14ac:dyDescent="0.25">
      <c r="B31" s="61">
        <f t="shared" ref="B31:B34" si="2">B30+0.1</f>
        <v>19.200000000000003</v>
      </c>
      <c r="C31" s="62" t="s">
        <v>109</v>
      </c>
      <c r="D31" s="63"/>
      <c r="E31" s="34" t="s">
        <v>4</v>
      </c>
      <c r="F31" s="64">
        <v>1</v>
      </c>
      <c r="G31" s="185"/>
      <c r="H31" s="37">
        <f t="shared" si="0"/>
        <v>0</v>
      </c>
      <c r="J31" s="118"/>
      <c r="K31" s="193"/>
      <c r="L31" s="218"/>
      <c r="M31" s="215"/>
      <c r="N31" s="156"/>
      <c r="O31" s="223"/>
      <c r="Q31" s="160"/>
      <c r="R31" s="214"/>
      <c r="S31" s="216"/>
      <c r="T31" s="216"/>
      <c r="U31" s="216"/>
      <c r="V31" s="216"/>
      <c r="W31" s="189"/>
      <c r="X31" s="189"/>
      <c r="Y31" s="160"/>
      <c r="Z31" s="160"/>
      <c r="AA31" s="160"/>
      <c r="AB31" s="160"/>
      <c r="AC31" s="160"/>
      <c r="AD31" s="160"/>
      <c r="AE31" s="160"/>
      <c r="AF31" s="160"/>
      <c r="AG31" s="160"/>
    </row>
    <row r="32" spans="1:33" ht="18" customHeight="1" x14ac:dyDescent="0.25">
      <c r="B32" s="61">
        <f t="shared" si="2"/>
        <v>19.300000000000004</v>
      </c>
      <c r="C32" s="62" t="s">
        <v>110</v>
      </c>
      <c r="D32" s="63"/>
      <c r="E32" s="34" t="s">
        <v>4</v>
      </c>
      <c r="F32" s="64">
        <v>1</v>
      </c>
      <c r="G32" s="185"/>
      <c r="H32" s="37">
        <f t="shared" si="0"/>
        <v>0</v>
      </c>
      <c r="J32" s="186"/>
      <c r="K32" s="193"/>
      <c r="L32" s="218"/>
      <c r="M32" s="215"/>
      <c r="N32" s="156"/>
      <c r="O32" s="223"/>
      <c r="Q32" s="160"/>
      <c r="R32" s="214"/>
      <c r="S32" s="216"/>
      <c r="T32" s="216"/>
      <c r="U32" s="216"/>
      <c r="V32" s="216"/>
      <c r="W32" s="189"/>
      <c r="X32" s="189"/>
      <c r="Y32" s="160"/>
      <c r="Z32" s="160"/>
      <c r="AA32" s="160"/>
      <c r="AB32" s="160"/>
      <c r="AC32" s="160"/>
      <c r="AD32" s="160"/>
      <c r="AE32" s="160"/>
      <c r="AF32" s="160"/>
      <c r="AG32" s="160"/>
    </row>
    <row r="33" spans="1:33" ht="18" customHeight="1" x14ac:dyDescent="0.25">
      <c r="B33" s="224">
        <f t="shared" si="2"/>
        <v>19.400000000000006</v>
      </c>
      <c r="C33" s="538" t="s">
        <v>201</v>
      </c>
      <c r="D33" s="539"/>
      <c r="E33" s="57"/>
      <c r="F33" s="203"/>
      <c r="G33" s="204"/>
      <c r="H33" s="205"/>
      <c r="J33" s="118"/>
      <c r="Q33" s="160"/>
      <c r="R33" s="160"/>
      <c r="S33" s="160"/>
      <c r="T33" s="160"/>
      <c r="U33" s="160"/>
      <c r="V33" s="160"/>
      <c r="W33" s="160"/>
      <c r="X33" s="160"/>
      <c r="Y33" s="160"/>
      <c r="Z33" s="160"/>
      <c r="AA33" s="160"/>
      <c r="AB33" s="160"/>
      <c r="AC33" s="160"/>
      <c r="AD33" s="160"/>
      <c r="AE33" s="160"/>
      <c r="AF33" s="160"/>
      <c r="AG33" s="160"/>
    </row>
    <row r="34" spans="1:33" ht="18" customHeight="1" x14ac:dyDescent="0.25">
      <c r="B34" s="61">
        <f t="shared" si="2"/>
        <v>19.500000000000007</v>
      </c>
      <c r="C34" s="62" t="s">
        <v>196</v>
      </c>
      <c r="D34" s="63"/>
      <c r="E34" s="34" t="s">
        <v>4</v>
      </c>
      <c r="F34" s="64">
        <v>1</v>
      </c>
      <c r="G34" s="185"/>
      <c r="H34" s="37">
        <f t="shared" ref="H34" si="3">F34*G34</f>
        <v>0</v>
      </c>
      <c r="J34" s="211"/>
      <c r="K34" s="160"/>
      <c r="L34" s="156"/>
      <c r="M34" s="156"/>
      <c r="N34" s="223"/>
      <c r="Q34" s="225"/>
      <c r="R34" s="226"/>
      <c r="S34" s="213"/>
      <c r="T34" s="214"/>
      <c r="U34" s="213"/>
      <c r="V34" s="196"/>
      <c r="W34" s="160"/>
      <c r="X34" s="160"/>
      <c r="Y34" s="160"/>
      <c r="Z34" s="160"/>
      <c r="AA34" s="160"/>
      <c r="AB34" s="160"/>
      <c r="AC34" s="160"/>
      <c r="AD34" s="160"/>
      <c r="AE34" s="160"/>
      <c r="AF34" s="160"/>
      <c r="AG34" s="160"/>
    </row>
    <row r="35" spans="1:33" ht="18" customHeight="1" x14ac:dyDescent="0.25">
      <c r="A35" s="112" t="s">
        <v>49</v>
      </c>
      <c r="B35" s="42">
        <f>B29+1</f>
        <v>20</v>
      </c>
      <c r="C35" s="500" t="s">
        <v>145</v>
      </c>
      <c r="D35" s="501"/>
      <c r="E35" s="34" t="s">
        <v>4</v>
      </c>
      <c r="F35" s="43">
        <v>1</v>
      </c>
      <c r="G35" s="185"/>
      <c r="H35" s="37">
        <f t="shared" si="0"/>
        <v>0</v>
      </c>
      <c r="J35" s="196"/>
      <c r="L35" s="118"/>
      <c r="M35" s="215"/>
      <c r="N35" s="156"/>
      <c r="Q35" s="160"/>
      <c r="R35" s="214"/>
      <c r="S35" s="216"/>
      <c r="T35" s="216"/>
      <c r="U35" s="216"/>
      <c r="V35" s="216"/>
      <c r="W35" s="189"/>
      <c r="X35" s="189"/>
      <c r="Y35" s="160"/>
      <c r="Z35" s="160"/>
      <c r="AA35" s="160"/>
      <c r="AB35" s="160"/>
      <c r="AC35" s="160"/>
      <c r="AD35" s="160"/>
      <c r="AE35" s="160"/>
      <c r="AF35" s="160"/>
      <c r="AG35" s="160"/>
    </row>
    <row r="36" spans="1:33" ht="18" customHeight="1" x14ac:dyDescent="0.25">
      <c r="A36" s="112" t="s">
        <v>50</v>
      </c>
      <c r="B36" s="42">
        <f t="shared" si="1"/>
        <v>21</v>
      </c>
      <c r="C36" s="500" t="s">
        <v>89</v>
      </c>
      <c r="D36" s="501"/>
      <c r="E36" s="34" t="s">
        <v>4</v>
      </c>
      <c r="F36" s="43">
        <f>IF(H74="Yes",2,0)</f>
        <v>2</v>
      </c>
      <c r="G36" s="185"/>
      <c r="H36" s="37">
        <f t="shared" si="0"/>
        <v>0</v>
      </c>
      <c r="J36" s="196"/>
      <c r="K36" s="193"/>
      <c r="L36" s="156"/>
      <c r="M36" s="218" t="s">
        <v>142</v>
      </c>
      <c r="N36" s="156" t="s">
        <v>143</v>
      </c>
      <c r="O36" s="223"/>
      <c r="Q36" s="160"/>
      <c r="R36" s="216"/>
      <c r="S36" s="219"/>
      <c r="T36" s="219"/>
      <c r="U36" s="219"/>
      <c r="V36" s="219"/>
      <c r="W36" s="196"/>
      <c r="X36" s="196"/>
      <c r="Y36" s="160"/>
      <c r="Z36" s="160"/>
      <c r="AA36" s="160"/>
      <c r="AB36" s="160"/>
      <c r="AC36" s="160"/>
      <c r="AD36" s="160"/>
      <c r="AE36" s="160"/>
      <c r="AF36" s="160"/>
      <c r="AG36" s="160"/>
    </row>
    <row r="37" spans="1:33" ht="18" customHeight="1" x14ac:dyDescent="0.25">
      <c r="B37" s="42">
        <f t="shared" si="1"/>
        <v>22</v>
      </c>
      <c r="C37" s="51" t="s">
        <v>118</v>
      </c>
      <c r="D37" s="52"/>
      <c r="E37" s="65" t="s">
        <v>4</v>
      </c>
      <c r="F37" s="200">
        <f>IF(H74="Yes",1,0)</f>
        <v>1</v>
      </c>
      <c r="G37" s="185"/>
      <c r="H37" s="37">
        <f t="shared" si="0"/>
        <v>0</v>
      </c>
      <c r="J37" s="156"/>
      <c r="K37" s="193"/>
      <c r="L37" s="156"/>
      <c r="M37" s="215">
        <v>0</v>
      </c>
      <c r="N37" s="215">
        <v>2</v>
      </c>
      <c r="O37" s="223"/>
      <c r="Q37" s="160"/>
      <c r="R37" s="214"/>
      <c r="S37" s="216"/>
      <c r="T37" s="216"/>
      <c r="U37" s="216"/>
      <c r="V37" s="216"/>
      <c r="W37" s="216"/>
      <c r="X37" s="216"/>
      <c r="Y37" s="160"/>
      <c r="Z37" s="160"/>
      <c r="AA37" s="160"/>
      <c r="AB37" s="160"/>
      <c r="AC37" s="160"/>
      <c r="AD37" s="160"/>
      <c r="AE37" s="160"/>
      <c r="AF37" s="160"/>
      <c r="AG37" s="160"/>
    </row>
    <row r="38" spans="1:33" ht="18" customHeight="1" x14ac:dyDescent="0.25">
      <c r="B38" s="42">
        <f>B37+1</f>
        <v>23</v>
      </c>
      <c r="C38" s="500" t="s">
        <v>59</v>
      </c>
      <c r="D38" s="501"/>
      <c r="E38" s="65" t="s">
        <v>4</v>
      </c>
      <c r="F38" s="200">
        <f>IF(H74="Yes",1,0)</f>
        <v>1</v>
      </c>
      <c r="G38" s="185"/>
      <c r="H38" s="37">
        <f t="shared" si="0"/>
        <v>0</v>
      </c>
      <c r="J38" s="118"/>
      <c r="K38" s="193"/>
      <c r="L38" s="156"/>
      <c r="M38" s="215">
        <v>1</v>
      </c>
      <c r="N38" s="215">
        <v>0</v>
      </c>
      <c r="O38" s="223"/>
      <c r="Q38" s="160"/>
      <c r="R38" s="214"/>
      <c r="S38" s="216"/>
      <c r="T38" s="216"/>
      <c r="U38" s="216"/>
      <c r="V38" s="216"/>
      <c r="W38" s="216"/>
      <c r="X38" s="216"/>
      <c r="Y38" s="160"/>
      <c r="Z38" s="160"/>
      <c r="AA38" s="160"/>
      <c r="AB38" s="160"/>
      <c r="AC38" s="160"/>
      <c r="AD38" s="160"/>
      <c r="AE38" s="160"/>
      <c r="AF38" s="160"/>
      <c r="AG38" s="160"/>
    </row>
    <row r="39" spans="1:33" ht="18" customHeight="1" x14ac:dyDescent="0.25">
      <c r="A39" s="112" t="s">
        <v>53</v>
      </c>
      <c r="B39" s="42">
        <f t="shared" si="1"/>
        <v>24</v>
      </c>
      <c r="C39" s="500" t="s">
        <v>95</v>
      </c>
      <c r="D39" s="501"/>
      <c r="E39" s="34" t="s">
        <v>4</v>
      </c>
      <c r="F39" s="43">
        <v>1</v>
      </c>
      <c r="G39" s="185"/>
      <c r="H39" s="37">
        <f t="shared" si="0"/>
        <v>0</v>
      </c>
      <c r="J39" s="118"/>
      <c r="K39" s="193"/>
      <c r="L39" s="156"/>
      <c r="M39" s="215">
        <v>2</v>
      </c>
      <c r="N39" s="215">
        <v>1</v>
      </c>
      <c r="O39" s="223"/>
      <c r="Q39" s="160"/>
      <c r="R39" s="214"/>
      <c r="S39" s="216"/>
      <c r="T39" s="216"/>
      <c r="U39" s="216"/>
      <c r="V39" s="216"/>
      <c r="W39" s="216"/>
      <c r="X39" s="216"/>
      <c r="Y39" s="160"/>
      <c r="Z39" s="160"/>
      <c r="AA39" s="160"/>
      <c r="AB39" s="160"/>
      <c r="AC39" s="160"/>
      <c r="AD39" s="160"/>
      <c r="AE39" s="160"/>
      <c r="AF39" s="160"/>
      <c r="AG39" s="160"/>
    </row>
    <row r="40" spans="1:33" ht="18" customHeight="1" x14ac:dyDescent="0.25">
      <c r="A40" s="112" t="s">
        <v>54</v>
      </c>
      <c r="B40" s="42">
        <f t="shared" si="1"/>
        <v>25</v>
      </c>
      <c r="C40" s="500" t="s">
        <v>8</v>
      </c>
      <c r="D40" s="501"/>
      <c r="E40" s="34" t="s">
        <v>29</v>
      </c>
      <c r="F40" s="43">
        <v>1</v>
      </c>
      <c r="G40" s="185"/>
      <c r="H40" s="37">
        <f t="shared" si="0"/>
        <v>0</v>
      </c>
      <c r="J40" s="118"/>
      <c r="K40" s="193"/>
      <c r="L40" s="156"/>
      <c r="M40" s="215">
        <v>0</v>
      </c>
      <c r="N40" s="215">
        <v>1</v>
      </c>
      <c r="Q40" s="160"/>
      <c r="R40" s="214"/>
      <c r="S40" s="216"/>
      <c r="T40" s="216"/>
      <c r="U40" s="216"/>
      <c r="V40" s="216"/>
      <c r="W40" s="216"/>
      <c r="X40" s="216"/>
      <c r="Y40" s="160"/>
      <c r="Z40" s="160"/>
      <c r="AA40" s="160"/>
      <c r="AB40" s="160"/>
      <c r="AC40" s="160"/>
      <c r="AD40" s="160"/>
      <c r="AE40" s="160"/>
      <c r="AF40" s="160"/>
      <c r="AG40" s="160"/>
    </row>
    <row r="41" spans="1:33" ht="18" customHeight="1" x14ac:dyDescent="0.25">
      <c r="A41" s="112" t="s">
        <v>55</v>
      </c>
      <c r="B41" s="56">
        <f t="shared" si="1"/>
        <v>26</v>
      </c>
      <c r="C41" s="538" t="s">
        <v>201</v>
      </c>
      <c r="D41" s="539"/>
      <c r="E41" s="57"/>
      <c r="F41" s="203"/>
      <c r="G41" s="204"/>
      <c r="H41" s="205"/>
      <c r="J41" s="118"/>
      <c r="N41" s="156"/>
      <c r="Q41" s="160"/>
      <c r="R41" s="160"/>
      <c r="S41" s="160"/>
      <c r="T41" s="160"/>
      <c r="U41" s="160"/>
      <c r="V41" s="160"/>
      <c r="W41" s="160"/>
      <c r="X41" s="160"/>
      <c r="Y41" s="160"/>
      <c r="Z41" s="160"/>
      <c r="AA41" s="160"/>
      <c r="AB41" s="160"/>
      <c r="AC41" s="160"/>
      <c r="AD41" s="160"/>
      <c r="AE41" s="160"/>
      <c r="AF41" s="160"/>
      <c r="AG41" s="160"/>
    </row>
    <row r="42" spans="1:33" ht="18" customHeight="1" x14ac:dyDescent="0.25">
      <c r="B42" s="42">
        <f t="shared" si="1"/>
        <v>27</v>
      </c>
      <c r="C42" s="521" t="s">
        <v>119</v>
      </c>
      <c r="D42" s="522"/>
      <c r="E42" s="67" t="s">
        <v>4</v>
      </c>
      <c r="F42" s="64">
        <v>1</v>
      </c>
      <c r="G42" s="185"/>
      <c r="H42" s="37">
        <f t="shared" si="0"/>
        <v>0</v>
      </c>
      <c r="J42" s="211"/>
      <c r="N42" s="156"/>
      <c r="Z42" s="160"/>
      <c r="AA42" s="160"/>
      <c r="AB42" s="160"/>
      <c r="AC42" s="160"/>
      <c r="AD42" s="160"/>
      <c r="AE42" s="160"/>
      <c r="AF42" s="160"/>
      <c r="AG42" s="160"/>
    </row>
    <row r="43" spans="1:33" ht="18" customHeight="1" x14ac:dyDescent="0.25">
      <c r="B43" s="56">
        <f t="shared" si="1"/>
        <v>28</v>
      </c>
      <c r="C43" s="538" t="s">
        <v>201</v>
      </c>
      <c r="D43" s="539"/>
      <c r="E43" s="57"/>
      <c r="F43" s="203"/>
      <c r="G43" s="204"/>
      <c r="H43" s="205"/>
      <c r="J43" s="211"/>
      <c r="L43" s="118"/>
      <c r="M43" s="215"/>
      <c r="N43" s="156"/>
      <c r="O43" s="223"/>
      <c r="Z43" s="160"/>
      <c r="AA43" s="160"/>
      <c r="AB43" s="160"/>
      <c r="AC43" s="160"/>
      <c r="AD43" s="160"/>
      <c r="AE43" s="160"/>
      <c r="AF43" s="160"/>
      <c r="AG43" s="160"/>
    </row>
    <row r="44" spans="1:33" ht="18" customHeight="1" x14ac:dyDescent="0.25">
      <c r="B44" s="42">
        <f t="shared" si="1"/>
        <v>29</v>
      </c>
      <c r="C44" s="51" t="s">
        <v>178</v>
      </c>
      <c r="D44" s="52"/>
      <c r="E44" s="65" t="s">
        <v>61</v>
      </c>
      <c r="F44" s="43">
        <v>15</v>
      </c>
      <c r="G44" s="185"/>
      <c r="H44" s="37">
        <f t="shared" si="0"/>
        <v>0</v>
      </c>
      <c r="J44" s="211"/>
      <c r="K44" s="193"/>
      <c r="L44" s="156"/>
      <c r="M44" s="215"/>
      <c r="N44" s="156"/>
      <c r="O44" s="223"/>
    </row>
    <row r="45" spans="1:33" ht="18" customHeight="1" x14ac:dyDescent="0.25">
      <c r="B45" s="42">
        <f t="shared" si="1"/>
        <v>30</v>
      </c>
      <c r="C45" s="51" t="s">
        <v>202</v>
      </c>
      <c r="D45" s="52"/>
      <c r="E45" s="65" t="s">
        <v>6</v>
      </c>
      <c r="F45" s="200">
        <f>ROUNDUP(F21/2,0)</f>
        <v>217</v>
      </c>
      <c r="G45" s="185"/>
      <c r="H45" s="37">
        <f t="shared" si="0"/>
        <v>0</v>
      </c>
      <c r="J45" s="118"/>
      <c r="K45" s="193"/>
      <c r="L45" s="156"/>
      <c r="M45" s="215"/>
      <c r="N45" s="156"/>
      <c r="O45" s="223"/>
    </row>
    <row r="46" spans="1:33" ht="18" customHeight="1" x14ac:dyDescent="0.25">
      <c r="B46" s="42">
        <f t="shared" si="1"/>
        <v>31</v>
      </c>
      <c r="C46" s="51" t="s">
        <v>80</v>
      </c>
      <c r="D46" s="52"/>
      <c r="E46" s="65" t="s">
        <v>61</v>
      </c>
      <c r="F46" s="43">
        <v>38</v>
      </c>
      <c r="G46" s="185"/>
      <c r="H46" s="37">
        <f t="shared" ref="H46:H49" si="4">F46*G46</f>
        <v>0</v>
      </c>
      <c r="J46" s="118"/>
      <c r="K46" s="193"/>
      <c r="L46" s="156"/>
      <c r="M46" s="215"/>
      <c r="N46" s="156"/>
      <c r="O46" s="223"/>
    </row>
    <row r="47" spans="1:33" ht="18" customHeight="1" x14ac:dyDescent="0.25">
      <c r="B47" s="56">
        <f t="shared" si="1"/>
        <v>32</v>
      </c>
      <c r="C47" s="538" t="s">
        <v>201</v>
      </c>
      <c r="D47" s="539"/>
      <c r="E47" s="57"/>
      <c r="F47" s="203"/>
      <c r="G47" s="204"/>
      <c r="H47" s="205"/>
      <c r="K47" s="193"/>
      <c r="L47" s="156"/>
      <c r="M47" s="215"/>
      <c r="N47" s="156"/>
      <c r="O47" s="223"/>
    </row>
    <row r="48" spans="1:33" ht="18" customHeight="1" x14ac:dyDescent="0.25">
      <c r="A48" s="112" t="s">
        <v>171</v>
      </c>
      <c r="B48" s="42">
        <f t="shared" si="1"/>
        <v>33</v>
      </c>
      <c r="C48" s="73" t="s">
        <v>98</v>
      </c>
      <c r="D48" s="74"/>
      <c r="E48" s="48" t="s">
        <v>61</v>
      </c>
      <c r="F48" s="43">
        <v>150</v>
      </c>
      <c r="G48" s="227"/>
      <c r="H48" s="228">
        <f t="shared" si="4"/>
        <v>0</v>
      </c>
      <c r="K48" s="193"/>
      <c r="L48" s="156"/>
      <c r="M48" s="215"/>
      <c r="N48" s="156"/>
      <c r="O48" s="223"/>
    </row>
    <row r="49" spans="2:33" ht="18" customHeight="1" x14ac:dyDescent="0.25">
      <c r="B49" s="42">
        <f t="shared" si="1"/>
        <v>34</v>
      </c>
      <c r="C49" s="229" t="s">
        <v>180</v>
      </c>
      <c r="D49" s="230"/>
      <c r="E49" s="79" t="s">
        <v>29</v>
      </c>
      <c r="F49" s="231">
        <v>1</v>
      </c>
      <c r="G49" s="227"/>
      <c r="H49" s="228">
        <f t="shared" si="4"/>
        <v>0</v>
      </c>
      <c r="K49" s="193"/>
      <c r="L49" s="156"/>
      <c r="M49" s="215"/>
      <c r="N49" s="156"/>
      <c r="O49" s="223"/>
    </row>
    <row r="50" spans="2:33" ht="18" customHeight="1" x14ac:dyDescent="0.25">
      <c r="B50" s="56"/>
      <c r="C50" s="232"/>
      <c r="D50" s="233"/>
      <c r="E50" s="234"/>
      <c r="F50" s="235"/>
      <c r="G50" s="236"/>
      <c r="H50" s="237"/>
      <c r="K50" s="193"/>
      <c r="L50" s="156"/>
      <c r="M50" s="215"/>
      <c r="N50" s="156"/>
      <c r="Z50" s="160"/>
      <c r="AA50" s="160"/>
      <c r="AB50" s="160"/>
      <c r="AC50" s="160"/>
      <c r="AD50" s="160"/>
      <c r="AE50" s="160"/>
      <c r="AF50" s="160"/>
      <c r="AG50" s="160"/>
    </row>
    <row r="51" spans="2:33" ht="18" customHeight="1" thickBot="1" x14ac:dyDescent="0.3">
      <c r="B51" s="56"/>
      <c r="C51" s="238"/>
      <c r="D51" s="239"/>
      <c r="E51" s="240"/>
      <c r="F51" s="241"/>
      <c r="G51" s="242"/>
      <c r="H51" s="205"/>
      <c r="J51" s="156"/>
      <c r="N51" s="156"/>
      <c r="Z51" s="160"/>
      <c r="AA51" s="160"/>
      <c r="AB51" s="160"/>
      <c r="AC51" s="160"/>
      <c r="AD51" s="160"/>
      <c r="AE51" s="160"/>
      <c r="AF51" s="160"/>
      <c r="AG51" s="160"/>
    </row>
    <row r="52" spans="2:33" ht="18" customHeight="1" thickBot="1" x14ac:dyDescent="0.3">
      <c r="B52" s="243"/>
      <c r="C52" s="540" t="s">
        <v>103</v>
      </c>
      <c r="D52" s="541"/>
      <c r="E52" s="244"/>
      <c r="F52" s="245"/>
      <c r="G52" s="246"/>
      <c r="H52" s="247">
        <f>SUM(H10:H51)</f>
        <v>0</v>
      </c>
      <c r="J52" s="156"/>
      <c r="N52" s="156"/>
      <c r="Z52" s="160"/>
      <c r="AA52" s="160"/>
      <c r="AB52" s="160"/>
      <c r="AC52" s="160"/>
      <c r="AD52" s="160"/>
      <c r="AE52" s="160"/>
      <c r="AF52" s="160"/>
      <c r="AG52" s="160"/>
    </row>
    <row r="53" spans="2:33" ht="18" customHeight="1" x14ac:dyDescent="0.25">
      <c r="B53" s="182">
        <f>MAX(B11:B52)+1</f>
        <v>35</v>
      </c>
      <c r="C53" s="542" t="s">
        <v>219</v>
      </c>
      <c r="D53" s="543"/>
      <c r="E53" s="248" t="s">
        <v>29</v>
      </c>
      <c r="F53" s="249">
        <v>1</v>
      </c>
      <c r="G53" s="250"/>
      <c r="H53" s="251">
        <f>ROUNDUP(F53*G53,0)</f>
        <v>0</v>
      </c>
      <c r="I53" s="252">
        <v>0.1</v>
      </c>
      <c r="J53" s="156"/>
      <c r="Z53" s="160"/>
      <c r="AA53" s="160"/>
      <c r="AB53" s="160"/>
      <c r="AC53" s="160"/>
      <c r="AD53" s="160"/>
      <c r="AE53" s="160"/>
      <c r="AF53" s="160"/>
      <c r="AG53" s="160"/>
    </row>
    <row r="54" spans="2:33" ht="18" customHeight="1" x14ac:dyDescent="0.25">
      <c r="B54" s="42">
        <f>MAX(B12:B53)+1</f>
        <v>36</v>
      </c>
      <c r="C54" s="253" t="s">
        <v>220</v>
      </c>
      <c r="D54" s="254"/>
      <c r="E54" s="48" t="s">
        <v>29</v>
      </c>
      <c r="F54" s="255">
        <v>1</v>
      </c>
      <c r="G54" s="256"/>
      <c r="H54" s="251">
        <f>ROUNDUP(F54*G54,0)</f>
        <v>0</v>
      </c>
      <c r="I54" s="257">
        <v>1.7000000000000001E-2</v>
      </c>
      <c r="Q54" s="258"/>
      <c r="R54" s="159"/>
      <c r="S54" s="156"/>
      <c r="T54" s="160"/>
      <c r="U54" s="156"/>
      <c r="V54" s="258"/>
      <c r="W54" s="159"/>
      <c r="X54" s="159"/>
      <c r="Y54" s="160"/>
      <c r="Z54" s="160"/>
      <c r="AA54" s="160"/>
      <c r="AB54" s="160"/>
      <c r="AC54" s="160"/>
      <c r="AD54" s="160"/>
      <c r="AE54" s="160"/>
      <c r="AF54" s="160"/>
      <c r="AG54" s="160"/>
    </row>
    <row r="55" spans="2:33" ht="18" customHeight="1" x14ac:dyDescent="0.25">
      <c r="B55" s="42"/>
      <c r="C55" s="259" t="str">
        <f>'OVERALL ESTIMATE LS 21 GRP 2'!C54</f>
        <v xml:space="preserve">Total Base Bid Based on Completion time of 240 Calendar days </v>
      </c>
      <c r="D55" s="254"/>
      <c r="E55" s="48"/>
      <c r="F55" s="260"/>
      <c r="G55" s="261"/>
      <c r="H55" s="262"/>
      <c r="I55" s="257"/>
      <c r="Q55" s="258"/>
      <c r="R55" s="159"/>
      <c r="S55" s="156"/>
      <c r="T55" s="160"/>
      <c r="U55" s="156"/>
      <c r="V55" s="258"/>
      <c r="W55" s="159"/>
      <c r="X55" s="159"/>
      <c r="Y55" s="160"/>
      <c r="Z55" s="160"/>
      <c r="AA55" s="160"/>
      <c r="AB55" s="160"/>
      <c r="AC55" s="160"/>
      <c r="AD55" s="160"/>
      <c r="AE55" s="160"/>
      <c r="AF55" s="160"/>
      <c r="AG55" s="160"/>
    </row>
    <row r="56" spans="2:33" ht="18" customHeight="1" thickBot="1" x14ac:dyDescent="0.3">
      <c r="B56" s="42">
        <f>MAX(B13:B54)+1</f>
        <v>37</v>
      </c>
      <c r="C56" s="504" t="s">
        <v>210</v>
      </c>
      <c r="D56" s="505"/>
      <c r="E56" s="48" t="s">
        <v>29</v>
      </c>
      <c r="F56" s="263">
        <v>0.1</v>
      </c>
      <c r="G56" s="261"/>
      <c r="H56" s="264">
        <f>CEILING((F56*H52),1)</f>
        <v>0</v>
      </c>
      <c r="I56" s="258"/>
      <c r="Q56" s="258"/>
      <c r="R56" s="159"/>
      <c r="S56" s="156"/>
      <c r="T56" s="160"/>
      <c r="U56" s="156"/>
      <c r="V56" s="258"/>
      <c r="W56" s="159"/>
      <c r="X56" s="159"/>
      <c r="Y56" s="160"/>
      <c r="Z56" s="160"/>
      <c r="AA56" s="160"/>
      <c r="AB56" s="160"/>
      <c r="AC56" s="160"/>
      <c r="AD56" s="160"/>
      <c r="AE56" s="160"/>
      <c r="AF56" s="160"/>
      <c r="AG56" s="160"/>
    </row>
    <row r="57" spans="2:33" ht="18" customHeight="1" thickBot="1" x14ac:dyDescent="0.3">
      <c r="B57" s="243"/>
      <c r="C57" s="540" t="str">
        <f>'OVERALL ESTIMATE LS 21 GRP 2'!C56:D56</f>
        <v xml:space="preserve">Total Bid with Contingency Based on Completion Time of 240 Calendar Days </v>
      </c>
      <c r="D57" s="541"/>
      <c r="E57" s="244"/>
      <c r="F57" s="245"/>
      <c r="G57" s="265"/>
      <c r="H57" s="247">
        <f>SUM(H52:H56)</f>
        <v>0</v>
      </c>
      <c r="R57" s="159"/>
      <c r="S57" s="156"/>
      <c r="T57" s="160"/>
      <c r="U57" s="156"/>
      <c r="V57" s="258"/>
      <c r="W57" s="159"/>
      <c r="X57" s="159"/>
      <c r="Y57" s="160"/>
      <c r="Z57" s="160"/>
      <c r="AA57" s="160"/>
      <c r="AB57" s="160"/>
      <c r="AC57" s="160"/>
      <c r="AD57" s="160"/>
      <c r="AE57" s="160"/>
      <c r="AF57" s="160"/>
      <c r="AG57" s="160"/>
    </row>
    <row r="58" spans="2:33" ht="15" customHeight="1" x14ac:dyDescent="0.25">
      <c r="R58" s="159"/>
      <c r="S58" s="156"/>
      <c r="T58" s="160"/>
      <c r="U58" s="156"/>
      <c r="V58" s="258"/>
      <c r="W58" s="159"/>
      <c r="X58" s="159"/>
      <c r="Y58" s="160"/>
      <c r="Z58" s="160"/>
      <c r="AA58" s="160"/>
      <c r="AB58" s="160"/>
      <c r="AC58" s="160"/>
      <c r="AD58" s="160"/>
      <c r="AE58" s="160"/>
      <c r="AF58" s="160"/>
      <c r="AG58" s="160"/>
    </row>
    <row r="59" spans="2:33" ht="15" customHeight="1" x14ac:dyDescent="0.25">
      <c r="B59" s="266"/>
      <c r="R59" s="159"/>
      <c r="S59" s="156"/>
      <c r="T59" s="160"/>
      <c r="U59" s="156"/>
      <c r="V59" s="258"/>
      <c r="W59" s="159"/>
      <c r="X59" s="159"/>
      <c r="Y59" s="160"/>
      <c r="Z59" s="160"/>
      <c r="AA59" s="160"/>
      <c r="AB59" s="160"/>
      <c r="AC59" s="160"/>
      <c r="AD59" s="160"/>
      <c r="AE59" s="160"/>
      <c r="AF59" s="160"/>
      <c r="AG59" s="160"/>
    </row>
    <row r="60" spans="2:33" ht="12.75" hidden="1" customHeight="1" x14ac:dyDescent="0.25">
      <c r="K60" s="113" t="s">
        <v>69</v>
      </c>
      <c r="L60" s="267">
        <v>125</v>
      </c>
      <c r="M60" s="268" t="s">
        <v>93</v>
      </c>
      <c r="N60" s="269">
        <v>76</v>
      </c>
      <c r="O60" s="120"/>
      <c r="P60" s="120"/>
      <c r="Q60" s="258"/>
      <c r="R60" s="159"/>
      <c r="S60" s="156"/>
      <c r="T60" s="160"/>
      <c r="U60" s="156"/>
      <c r="V60" s="258"/>
      <c r="W60" s="159"/>
      <c r="X60" s="159"/>
      <c r="Y60" s="160"/>
      <c r="Z60" s="160"/>
      <c r="AA60" s="160"/>
      <c r="AB60" s="160"/>
      <c r="AC60" s="160"/>
      <c r="AD60" s="160"/>
      <c r="AE60" s="160"/>
      <c r="AF60" s="160"/>
      <c r="AG60" s="160"/>
    </row>
    <row r="61" spans="2:33" ht="12.75" hidden="1" customHeight="1" x14ac:dyDescent="0.25">
      <c r="B61" s="270"/>
      <c r="C61" s="270" t="s">
        <v>113</v>
      </c>
      <c r="E61" s="113" t="s">
        <v>12</v>
      </c>
      <c r="F61" s="271">
        <v>24.5</v>
      </c>
      <c r="G61" s="115" t="s">
        <v>13</v>
      </c>
      <c r="H61" s="115" t="s">
        <v>14</v>
      </c>
      <c r="K61" s="120"/>
      <c r="L61" s="120"/>
      <c r="M61" s="120"/>
      <c r="N61" s="272" t="s">
        <v>70</v>
      </c>
      <c r="O61" s="272" t="s">
        <v>71</v>
      </c>
      <c r="P61" s="273"/>
      <c r="Q61" s="258"/>
      <c r="R61" s="159"/>
      <c r="S61" s="156"/>
      <c r="T61" s="160"/>
      <c r="U61" s="156"/>
      <c r="V61" s="258"/>
      <c r="W61" s="159"/>
      <c r="X61" s="159"/>
      <c r="Y61" s="160"/>
      <c r="Z61" s="160"/>
      <c r="AA61" s="160"/>
      <c r="AB61" s="160"/>
      <c r="AC61" s="160"/>
      <c r="AD61" s="160"/>
      <c r="AE61" s="160"/>
      <c r="AF61" s="160"/>
      <c r="AG61" s="160"/>
    </row>
    <row r="62" spans="2:33" ht="12.75" hidden="1" customHeight="1" x14ac:dyDescent="0.25">
      <c r="B62" s="113"/>
      <c r="E62" s="113" t="s">
        <v>15</v>
      </c>
      <c r="F62" s="274">
        <v>6</v>
      </c>
      <c r="G62" s="115" t="s">
        <v>13</v>
      </c>
      <c r="H62" s="116">
        <f>(F61-F62)+F69</f>
        <v>20</v>
      </c>
      <c r="K62" s="120"/>
      <c r="L62" s="272" t="s">
        <v>74</v>
      </c>
      <c r="M62" s="272" t="s">
        <v>75</v>
      </c>
      <c r="N62" s="272" t="s">
        <v>76</v>
      </c>
      <c r="O62" s="272" t="s">
        <v>76</v>
      </c>
      <c r="P62" s="120"/>
      <c r="Q62" s="258"/>
      <c r="R62" s="159"/>
      <c r="S62" s="156"/>
      <c r="T62" s="160"/>
      <c r="U62" s="156"/>
      <c r="V62" s="258"/>
      <c r="W62" s="159"/>
      <c r="X62" s="159"/>
      <c r="Y62" s="160"/>
      <c r="Z62" s="160"/>
      <c r="AA62" s="160"/>
      <c r="AB62" s="160"/>
      <c r="AC62" s="160"/>
      <c r="AD62" s="160"/>
      <c r="AE62" s="160"/>
      <c r="AF62" s="160"/>
      <c r="AG62" s="160"/>
    </row>
    <row r="63" spans="2:33" ht="12.75" hidden="1" customHeight="1" x14ac:dyDescent="0.25">
      <c r="B63" s="270"/>
      <c r="D63" s="275"/>
      <c r="E63" s="113" t="s">
        <v>16</v>
      </c>
      <c r="F63" s="274">
        <v>6</v>
      </c>
      <c r="G63" s="112" t="s">
        <v>17</v>
      </c>
      <c r="H63" s="112"/>
      <c r="K63" s="120"/>
      <c r="L63" s="118">
        <f>VLOOKUP(J12,L70:N73,2)</f>
        <v>3.89</v>
      </c>
      <c r="M63" s="118">
        <f>L60</f>
        <v>125</v>
      </c>
      <c r="N63" s="114">
        <f>(M63/448.83)/((L63/12)^2*3.14/4)</f>
        <v>3.376150266367369</v>
      </c>
      <c r="O63" s="114">
        <f>((M63/448.83)/((L63/12)^2*3.14/4))*1.5</f>
        <v>5.064225399551054</v>
      </c>
      <c r="P63" s="120"/>
      <c r="Q63" s="258"/>
      <c r="R63" s="159"/>
      <c r="S63" s="156"/>
      <c r="T63" s="160"/>
      <c r="U63" s="156"/>
      <c r="V63" s="258"/>
      <c r="W63" s="159"/>
      <c r="X63" s="159"/>
      <c r="Y63" s="160"/>
      <c r="Z63" s="160"/>
      <c r="AA63" s="160"/>
      <c r="AB63" s="160"/>
      <c r="AC63" s="160"/>
      <c r="AD63" s="160"/>
      <c r="AE63" s="160"/>
      <c r="AF63" s="160"/>
      <c r="AG63" s="160"/>
    </row>
    <row r="64" spans="2:33" ht="12.75" hidden="1" customHeight="1" x14ac:dyDescent="0.25">
      <c r="B64" s="270"/>
      <c r="C64" s="270"/>
      <c r="E64" s="113" t="s">
        <v>18</v>
      </c>
      <c r="F64" s="276">
        <v>5</v>
      </c>
      <c r="G64" s="112" t="s">
        <v>17</v>
      </c>
      <c r="H64" s="112" t="s">
        <v>30</v>
      </c>
      <c r="K64" s="120"/>
      <c r="L64" s="120"/>
      <c r="M64" s="120"/>
      <c r="N64" s="277" t="str">
        <f xml:space="preserve"> IF(N63&gt;=8,"Upsize","Keep Size")</f>
        <v>Keep Size</v>
      </c>
      <c r="O64" s="120"/>
      <c r="P64" s="120"/>
      <c r="Q64" s="258"/>
      <c r="R64" s="159"/>
      <c r="S64" s="156"/>
      <c r="T64" s="160"/>
      <c r="U64" s="156"/>
      <c r="V64" s="258"/>
      <c r="W64" s="159"/>
      <c r="X64" s="159"/>
      <c r="Y64" s="160"/>
      <c r="Z64" s="160"/>
      <c r="AA64" s="160"/>
      <c r="AB64" s="160"/>
      <c r="AC64" s="160"/>
      <c r="AD64" s="160"/>
      <c r="AE64" s="160"/>
      <c r="AF64" s="160"/>
      <c r="AG64" s="160"/>
    </row>
    <row r="65" spans="2:33" ht="12.75" hidden="1" customHeight="1" x14ac:dyDescent="0.25">
      <c r="B65" s="270"/>
      <c r="C65" s="270"/>
      <c r="E65" s="113" t="s">
        <v>19</v>
      </c>
      <c r="F65" s="276">
        <v>5</v>
      </c>
      <c r="G65" s="115" t="s">
        <v>17</v>
      </c>
      <c r="H65" s="276">
        <v>2</v>
      </c>
      <c r="Q65" s="258"/>
      <c r="R65" s="159"/>
      <c r="S65" s="156"/>
      <c r="T65" s="160"/>
      <c r="U65" s="156"/>
      <c r="V65" s="258"/>
      <c r="W65" s="159"/>
      <c r="X65" s="159"/>
      <c r="Y65" s="160"/>
      <c r="Z65" s="160"/>
      <c r="AA65" s="160"/>
      <c r="AB65" s="160"/>
      <c r="AC65" s="160"/>
      <c r="AD65" s="160"/>
      <c r="AE65" s="160"/>
      <c r="AF65" s="160"/>
      <c r="AG65" s="160"/>
    </row>
    <row r="66" spans="2:33" ht="12.75" hidden="1" customHeight="1" x14ac:dyDescent="0.25">
      <c r="B66" s="270"/>
      <c r="C66" s="270"/>
      <c r="E66" s="113" t="s">
        <v>20</v>
      </c>
      <c r="F66" s="117">
        <f>ROUNDUP(F63^2*3.14/4,0)</f>
        <v>29</v>
      </c>
      <c r="G66" s="115" t="s">
        <v>21</v>
      </c>
      <c r="L66" s="112" t="s">
        <v>114</v>
      </c>
      <c r="Q66" s="258"/>
      <c r="R66" s="159"/>
      <c r="S66" s="156"/>
      <c r="T66" s="160"/>
      <c r="U66" s="156"/>
      <c r="V66" s="258"/>
      <c r="W66" s="159"/>
      <c r="X66" s="159"/>
      <c r="Y66" s="160"/>
      <c r="Z66" s="160"/>
      <c r="AA66" s="160"/>
      <c r="AB66" s="160"/>
      <c r="AC66" s="160"/>
      <c r="AD66" s="160"/>
      <c r="AE66" s="160"/>
      <c r="AF66" s="160"/>
      <c r="AG66" s="160"/>
    </row>
    <row r="67" spans="2:33" ht="12.75" hidden="1" customHeight="1" x14ac:dyDescent="0.25">
      <c r="B67" s="270"/>
      <c r="C67" s="270"/>
      <c r="E67" s="113" t="s">
        <v>22</v>
      </c>
      <c r="F67" s="117">
        <f>ROUNDUP(2*3.14*(F63/2)*((F63/2)+((F61-F62)+F69)),0)</f>
        <v>434</v>
      </c>
      <c r="G67" s="115" t="s">
        <v>21</v>
      </c>
      <c r="H67" s="278" t="s">
        <v>31</v>
      </c>
      <c r="Q67" s="258"/>
      <c r="R67" s="159"/>
      <c r="S67" s="156"/>
      <c r="T67" s="160"/>
      <c r="U67" s="156"/>
      <c r="V67" s="258"/>
      <c r="W67" s="159"/>
      <c r="X67" s="159"/>
      <c r="Y67" s="160"/>
      <c r="Z67" s="160"/>
      <c r="AA67" s="160"/>
      <c r="AB67" s="160"/>
      <c r="AC67" s="160"/>
      <c r="AD67" s="160"/>
      <c r="AE67" s="160"/>
      <c r="AF67" s="160"/>
      <c r="AG67" s="160"/>
    </row>
    <row r="68" spans="2:33" ht="12.75" hidden="1" customHeight="1" x14ac:dyDescent="0.25">
      <c r="B68" s="112"/>
      <c r="E68" s="113" t="s">
        <v>23</v>
      </c>
      <c r="F68" s="117">
        <f>F67-F66*2</f>
        <v>376</v>
      </c>
      <c r="G68" s="115" t="s">
        <v>21</v>
      </c>
      <c r="H68" s="276" t="s">
        <v>33</v>
      </c>
      <c r="L68" s="112" t="s">
        <v>78</v>
      </c>
      <c r="M68" s="112" t="s">
        <v>72</v>
      </c>
      <c r="N68" s="112" t="s">
        <v>73</v>
      </c>
      <c r="O68" s="112" t="s">
        <v>79</v>
      </c>
      <c r="Q68" s="258"/>
      <c r="R68" s="159"/>
      <c r="S68" s="156"/>
      <c r="T68" s="160"/>
      <c r="U68" s="156"/>
      <c r="V68" s="158"/>
      <c r="W68" s="159"/>
      <c r="X68" s="159"/>
      <c r="Y68" s="160"/>
      <c r="Z68" s="160"/>
      <c r="AA68" s="160"/>
    </row>
    <row r="69" spans="2:33" ht="12.75" hidden="1" customHeight="1" x14ac:dyDescent="0.25">
      <c r="E69" s="113" t="s">
        <v>218</v>
      </c>
      <c r="F69" s="271">
        <v>1.5</v>
      </c>
      <c r="G69" s="115" t="s">
        <v>17</v>
      </c>
      <c r="L69" s="120"/>
      <c r="M69" s="120"/>
      <c r="Q69" s="258"/>
      <c r="R69" s="159"/>
      <c r="S69" s="156"/>
      <c r="T69" s="160"/>
      <c r="U69" s="156"/>
      <c r="V69" s="158"/>
      <c r="W69" s="159"/>
      <c r="X69" s="159"/>
      <c r="Y69" s="160"/>
      <c r="Z69" s="160"/>
      <c r="AA69" s="160"/>
    </row>
    <row r="70" spans="2:33" ht="12.75" hidden="1" customHeight="1" x14ac:dyDescent="0.25">
      <c r="B70" s="112"/>
      <c r="E70" s="113" t="s">
        <v>34</v>
      </c>
      <c r="F70" s="271">
        <v>0</v>
      </c>
      <c r="G70" s="115" t="s">
        <v>17</v>
      </c>
      <c r="H70" s="115" t="s">
        <v>57</v>
      </c>
      <c r="L70" s="118">
        <v>2</v>
      </c>
      <c r="M70" s="272">
        <v>2.0499999999999998</v>
      </c>
      <c r="N70" s="272"/>
      <c r="O70" s="271">
        <v>2.0470000000000002</v>
      </c>
      <c r="Q70" s="258"/>
      <c r="R70" s="159"/>
      <c r="S70" s="156"/>
      <c r="T70" s="160"/>
      <c r="U70" s="156"/>
      <c r="V70" s="158"/>
      <c r="W70" s="159"/>
      <c r="X70" s="159"/>
      <c r="Y70" s="160"/>
      <c r="Z70" s="160"/>
      <c r="AA70" s="160"/>
    </row>
    <row r="71" spans="2:33" ht="12.75" hidden="1" customHeight="1" x14ac:dyDescent="0.25">
      <c r="E71" s="113" t="s">
        <v>35</v>
      </c>
      <c r="F71" s="271">
        <v>0</v>
      </c>
      <c r="G71" s="115" t="s">
        <v>17</v>
      </c>
      <c r="H71" s="276" t="s">
        <v>32</v>
      </c>
      <c r="L71" s="118">
        <v>4</v>
      </c>
      <c r="M71" s="271">
        <v>3.89</v>
      </c>
      <c r="N71" s="271">
        <v>4.2699999999999996</v>
      </c>
      <c r="Q71" s="258"/>
      <c r="R71" s="159"/>
      <c r="S71" s="156"/>
      <c r="T71" s="160"/>
      <c r="U71" s="156"/>
      <c r="V71" s="258"/>
      <c r="W71" s="159"/>
      <c r="X71" s="159"/>
      <c r="Y71" s="160"/>
      <c r="Z71" s="160"/>
      <c r="AA71" s="160"/>
      <c r="AB71" s="160"/>
      <c r="AC71" s="160"/>
      <c r="AD71" s="160"/>
      <c r="AE71" s="160"/>
      <c r="AF71" s="160"/>
      <c r="AG71" s="160"/>
    </row>
    <row r="72" spans="2:33" ht="12.75" hidden="1" customHeight="1" x14ac:dyDescent="0.25">
      <c r="E72" s="113" t="s">
        <v>147</v>
      </c>
      <c r="F72" s="119">
        <f>ROUNDUP((((1*1.5)*(3.14*F63))+((0.67)*(3.14/4*(F63^2))))/27,0)</f>
        <v>2</v>
      </c>
      <c r="G72" s="115" t="s">
        <v>148</v>
      </c>
      <c r="L72" s="118">
        <v>6</v>
      </c>
      <c r="M72" s="271">
        <v>5.59</v>
      </c>
      <c r="N72" s="271">
        <v>6.13</v>
      </c>
      <c r="Q72" s="158"/>
      <c r="R72" s="159"/>
      <c r="S72" s="156"/>
      <c r="T72" s="160"/>
      <c r="U72" s="156"/>
      <c r="V72" s="158"/>
      <c r="W72" s="159"/>
      <c r="X72" s="159"/>
      <c r="Y72" s="160"/>
      <c r="Z72" s="160"/>
      <c r="AA72" s="160"/>
      <c r="AB72" s="160"/>
      <c r="AC72" s="160"/>
      <c r="AD72" s="160"/>
      <c r="AE72" s="160"/>
      <c r="AF72" s="160"/>
      <c r="AG72" s="160"/>
    </row>
    <row r="73" spans="2:33" ht="12.75" hidden="1" customHeight="1" x14ac:dyDescent="0.25">
      <c r="H73" s="115" t="s">
        <v>60</v>
      </c>
      <c r="L73" s="118">
        <v>8</v>
      </c>
      <c r="M73" s="271">
        <v>7.34</v>
      </c>
      <c r="N73" s="271">
        <v>8.0399999999999991</v>
      </c>
      <c r="Q73" s="158"/>
      <c r="R73" s="159"/>
      <c r="S73" s="156"/>
      <c r="T73" s="160"/>
      <c r="U73" s="156"/>
      <c r="V73" s="158"/>
      <c r="W73" s="159"/>
      <c r="X73" s="159"/>
      <c r="Y73" s="160"/>
      <c r="Z73" s="160"/>
      <c r="AA73" s="160"/>
      <c r="AB73" s="160"/>
      <c r="AC73" s="160"/>
      <c r="AD73" s="160"/>
      <c r="AE73" s="160"/>
      <c r="AF73" s="160"/>
      <c r="AG73" s="160"/>
    </row>
    <row r="74" spans="2:33" ht="12.75" hidden="1" customHeight="1" x14ac:dyDescent="0.25">
      <c r="H74" s="276" t="s">
        <v>32</v>
      </c>
      <c r="Q74" s="158"/>
      <c r="R74" s="115"/>
      <c r="S74" s="156"/>
      <c r="T74" s="160"/>
      <c r="U74" s="156"/>
      <c r="V74" s="158"/>
      <c r="W74" s="159"/>
      <c r="X74" s="159"/>
      <c r="Y74" s="160"/>
      <c r="Z74" s="160"/>
      <c r="AA74" s="160"/>
      <c r="AB74" s="160"/>
      <c r="AC74" s="160"/>
      <c r="AD74" s="160"/>
      <c r="AE74" s="160"/>
      <c r="AF74" s="160"/>
      <c r="AG74" s="160"/>
    </row>
    <row r="75" spans="2:33" ht="12.75" hidden="1" customHeight="1" x14ac:dyDescent="0.25">
      <c r="Q75" s="279"/>
    </row>
    <row r="76" spans="2:33" hidden="1" x14ac:dyDescent="0.25">
      <c r="H76" s="115" t="s">
        <v>68</v>
      </c>
    </row>
    <row r="77" spans="2:33" hidden="1" x14ac:dyDescent="0.25">
      <c r="H77" s="276" t="s">
        <v>32</v>
      </c>
    </row>
    <row r="78" spans="2:33" hidden="1" x14ac:dyDescent="0.25"/>
    <row r="79" spans="2:33" hidden="1" x14ac:dyDescent="0.25">
      <c r="K79" s="1"/>
      <c r="L79" s="1"/>
      <c r="M79" s="1"/>
      <c r="N79" s="1"/>
      <c r="O79" s="1"/>
      <c r="P79" s="1"/>
    </row>
    <row r="80" spans="2:33" hidden="1" x14ac:dyDescent="0.25">
      <c r="K80" s="1"/>
      <c r="L80" s="1"/>
      <c r="M80" s="1"/>
      <c r="N80" s="1"/>
      <c r="O80" s="1"/>
      <c r="P80" s="1"/>
    </row>
    <row r="81" spans="1:16" ht="12.75" hidden="1" customHeight="1" x14ac:dyDescent="0.25">
      <c r="K81" s="129"/>
      <c r="L81" s="129"/>
      <c r="M81" s="129"/>
      <c r="N81" s="128"/>
      <c r="O81" s="130"/>
      <c r="P81" s="130"/>
    </row>
    <row r="82" spans="1:16" ht="12.75" hidden="1" customHeight="1" x14ac:dyDescent="0.25">
      <c r="A82" s="1"/>
      <c r="B82" s="2">
        <v>1000</v>
      </c>
      <c r="C82" s="1"/>
      <c r="D82" s="1"/>
      <c r="E82" s="2"/>
      <c r="F82" s="3"/>
      <c r="G82" s="4"/>
      <c r="H82" s="4"/>
      <c r="I82" s="4"/>
      <c r="K82" s="129"/>
      <c r="L82" s="129"/>
      <c r="M82" s="129"/>
      <c r="N82" s="128"/>
      <c r="O82" s="130"/>
      <c r="P82" s="130"/>
    </row>
    <row r="83" spans="1:16" ht="12.75" hidden="1" customHeight="1" x14ac:dyDescent="0.25">
      <c r="A83" s="1"/>
      <c r="B83" s="2"/>
      <c r="C83" s="1"/>
      <c r="D83" s="1"/>
      <c r="E83" s="2"/>
      <c r="F83" s="3"/>
      <c r="G83" s="4"/>
      <c r="H83" s="4"/>
      <c r="I83" s="4"/>
      <c r="K83" s="129"/>
      <c r="L83" s="129"/>
      <c r="M83" s="129"/>
      <c r="N83" s="128"/>
      <c r="O83" s="130"/>
      <c r="P83" s="130"/>
    </row>
    <row r="84" spans="1:16" ht="12.75" hidden="1" customHeight="1" x14ac:dyDescent="0.25">
      <c r="A84" s="130"/>
      <c r="B84" s="69">
        <f>B82+1</f>
        <v>1001</v>
      </c>
      <c r="C84" s="121" t="s">
        <v>121</v>
      </c>
      <c r="D84" s="122"/>
      <c r="E84" s="123" t="s">
        <v>4</v>
      </c>
      <c r="F84" s="124"/>
      <c r="G84" s="125"/>
      <c r="H84" s="126">
        <f>SUM(J113:M113)</f>
        <v>0</v>
      </c>
      <c r="I84" s="127"/>
      <c r="K84" s="129"/>
      <c r="L84" s="129"/>
      <c r="M84" s="129"/>
      <c r="N84" s="128"/>
      <c r="O84" s="130"/>
      <c r="P84" s="130"/>
    </row>
    <row r="85" spans="1:16" ht="12.75" hidden="1" customHeight="1" x14ac:dyDescent="0.25">
      <c r="A85" s="130"/>
      <c r="B85" s="69">
        <f t="shared" ref="B85:B87" si="5">B84+1</f>
        <v>1002</v>
      </c>
      <c r="C85" s="121" t="s">
        <v>122</v>
      </c>
      <c r="D85" s="131"/>
      <c r="E85" s="123" t="s">
        <v>29</v>
      </c>
      <c r="F85" s="124"/>
      <c r="G85" s="125"/>
      <c r="H85" s="126">
        <f>SUM(J114:M114)</f>
        <v>0</v>
      </c>
      <c r="I85" s="127"/>
      <c r="K85" s="1"/>
      <c r="L85" s="1"/>
      <c r="M85" s="1"/>
      <c r="N85" s="1"/>
      <c r="O85" s="1"/>
      <c r="P85" s="1"/>
    </row>
    <row r="86" spans="1:16" ht="12.75" hidden="1" customHeight="1" x14ac:dyDescent="0.25">
      <c r="A86" s="130"/>
      <c r="B86" s="69">
        <f t="shared" si="5"/>
        <v>1003</v>
      </c>
      <c r="C86" s="121" t="s">
        <v>123</v>
      </c>
      <c r="D86" s="131"/>
      <c r="E86" s="123" t="s">
        <v>29</v>
      </c>
      <c r="F86" s="124"/>
      <c r="G86" s="125"/>
      <c r="H86" s="126">
        <f>SUM(J115:M115)</f>
        <v>0</v>
      </c>
      <c r="I86" s="127"/>
      <c r="K86" s="1"/>
      <c r="L86" s="1"/>
      <c r="M86" s="1"/>
      <c r="N86" s="1"/>
      <c r="O86" s="1"/>
      <c r="P86" s="1"/>
    </row>
    <row r="87" spans="1:16" hidden="1" x14ac:dyDescent="0.25">
      <c r="A87" s="130"/>
      <c r="B87" s="69">
        <f t="shared" si="5"/>
        <v>1004</v>
      </c>
      <c r="C87" s="132" t="s">
        <v>124</v>
      </c>
      <c r="D87" s="133"/>
      <c r="E87" s="134" t="s">
        <v>29</v>
      </c>
      <c r="F87" s="135"/>
      <c r="G87" s="125"/>
      <c r="H87" s="126">
        <f>SUM(J116:M116)</f>
        <v>0</v>
      </c>
      <c r="I87" s="127"/>
      <c r="K87" s="138"/>
      <c r="L87" s="137"/>
      <c r="M87" s="138"/>
      <c r="N87" s="138"/>
      <c r="O87" s="130"/>
      <c r="P87" s="130"/>
    </row>
    <row r="88" spans="1:16" hidden="1" x14ac:dyDescent="0.25">
      <c r="A88" s="1"/>
      <c r="B88" s="2"/>
      <c r="C88" s="1"/>
      <c r="D88" s="1"/>
      <c r="E88" s="2"/>
      <c r="F88" s="3"/>
      <c r="G88" s="4"/>
      <c r="H88" s="4"/>
      <c r="I88" s="4"/>
      <c r="K88" s="138"/>
      <c r="L88" s="137"/>
      <c r="M88" s="138"/>
      <c r="N88" s="138"/>
      <c r="O88" s="130"/>
      <c r="P88" s="130"/>
    </row>
    <row r="89" spans="1:16" hidden="1" x14ac:dyDescent="0.25">
      <c r="A89" s="1"/>
      <c r="B89" s="2"/>
      <c r="C89" s="1"/>
      <c r="D89" s="1"/>
      <c r="E89" s="2"/>
      <c r="F89" s="3"/>
      <c r="G89" s="4"/>
      <c r="H89" s="4"/>
      <c r="I89" s="4"/>
      <c r="K89" s="138"/>
      <c r="L89" s="137"/>
      <c r="M89" s="138"/>
      <c r="N89" s="138"/>
      <c r="O89" s="130"/>
      <c r="P89" s="130"/>
    </row>
    <row r="90" spans="1:16" hidden="1" x14ac:dyDescent="0.25">
      <c r="A90" s="130"/>
      <c r="B90" s="69">
        <f>B87+1</f>
        <v>1005</v>
      </c>
      <c r="C90" s="121" t="s">
        <v>125</v>
      </c>
      <c r="D90" s="122"/>
      <c r="E90" s="136" t="s">
        <v>4</v>
      </c>
      <c r="F90" s="135"/>
      <c r="G90" s="36"/>
      <c r="H90" s="126">
        <f t="shared" ref="H90:H97" si="6">SUM(J119:N119)</f>
        <v>0</v>
      </c>
      <c r="I90" s="127"/>
      <c r="K90" s="143"/>
      <c r="L90" s="143"/>
      <c r="M90" s="143"/>
      <c r="N90" s="138"/>
      <c r="O90" s="130"/>
      <c r="P90" s="153"/>
    </row>
    <row r="91" spans="1:16" hidden="1" x14ac:dyDescent="0.25">
      <c r="A91" s="130"/>
      <c r="B91" s="69">
        <f t="shared" ref="B91:B98" si="7">B90+1</f>
        <v>1006</v>
      </c>
      <c r="C91" s="121" t="s">
        <v>126</v>
      </c>
      <c r="D91" s="139"/>
      <c r="E91" s="136" t="s">
        <v>112</v>
      </c>
      <c r="F91" s="135"/>
      <c r="G91" s="36"/>
      <c r="H91" s="126">
        <f t="shared" si="6"/>
        <v>0</v>
      </c>
      <c r="I91" s="127"/>
      <c r="K91" s="143"/>
      <c r="L91" s="143"/>
      <c r="M91" s="143"/>
      <c r="N91" s="138"/>
      <c r="O91" s="130"/>
      <c r="P91" s="153"/>
    </row>
    <row r="92" spans="1:16" hidden="1" x14ac:dyDescent="0.25">
      <c r="A92" s="130"/>
      <c r="B92" s="69">
        <f t="shared" si="7"/>
        <v>1007</v>
      </c>
      <c r="C92" s="121" t="s">
        <v>127</v>
      </c>
      <c r="D92" s="139"/>
      <c r="E92" s="136" t="s">
        <v>29</v>
      </c>
      <c r="F92" s="135"/>
      <c r="G92" s="36"/>
      <c r="H92" s="126">
        <f t="shared" si="6"/>
        <v>0</v>
      </c>
      <c r="I92" s="127"/>
      <c r="K92" s="143"/>
      <c r="L92" s="143"/>
      <c r="M92" s="143"/>
      <c r="N92" s="138"/>
      <c r="O92" s="130"/>
      <c r="P92" s="153"/>
    </row>
    <row r="93" spans="1:16" hidden="1" x14ac:dyDescent="0.25">
      <c r="A93" s="130"/>
      <c r="B93" s="69">
        <f t="shared" si="7"/>
        <v>1008</v>
      </c>
      <c r="C93" s="70" t="s">
        <v>124</v>
      </c>
      <c r="D93" s="280"/>
      <c r="E93" s="141" t="s">
        <v>29</v>
      </c>
      <c r="F93" s="134"/>
      <c r="G93" s="142"/>
      <c r="H93" s="126">
        <f t="shared" si="6"/>
        <v>0</v>
      </c>
      <c r="I93" s="130"/>
      <c r="K93" s="143"/>
      <c r="L93" s="143"/>
      <c r="M93" s="143"/>
      <c r="N93" s="138"/>
      <c r="O93" s="130"/>
      <c r="P93" s="153"/>
    </row>
    <row r="94" spans="1:16" hidden="1" x14ac:dyDescent="0.25">
      <c r="A94" s="130"/>
      <c r="B94" s="69">
        <f t="shared" si="7"/>
        <v>1009</v>
      </c>
      <c r="C94" s="70" t="s">
        <v>128</v>
      </c>
      <c r="D94" s="122"/>
      <c r="E94" s="67" t="s">
        <v>61</v>
      </c>
      <c r="F94" s="134"/>
      <c r="G94" s="142"/>
      <c r="H94" s="126">
        <f t="shared" si="6"/>
        <v>0</v>
      </c>
      <c r="I94" s="130"/>
      <c r="K94" s="143"/>
      <c r="L94" s="143"/>
      <c r="M94" s="143"/>
      <c r="N94" s="138"/>
      <c r="O94" s="130"/>
      <c r="P94" s="153"/>
    </row>
    <row r="95" spans="1:16" hidden="1" x14ac:dyDescent="0.25">
      <c r="A95" s="130"/>
      <c r="B95" s="69">
        <f t="shared" si="7"/>
        <v>1010</v>
      </c>
      <c r="C95" s="70" t="s">
        <v>129</v>
      </c>
      <c r="D95" s="122"/>
      <c r="E95" s="141" t="s">
        <v>29</v>
      </c>
      <c r="F95" s="134"/>
      <c r="G95" s="142"/>
      <c r="H95" s="126">
        <f t="shared" si="6"/>
        <v>0</v>
      </c>
      <c r="I95" s="130"/>
      <c r="K95" s="143"/>
      <c r="L95" s="143"/>
      <c r="M95" s="143"/>
      <c r="N95" s="138"/>
      <c r="O95" s="130"/>
      <c r="P95" s="153"/>
    </row>
    <row r="96" spans="1:16" hidden="1" x14ac:dyDescent="0.25">
      <c r="A96" s="130"/>
      <c r="B96" s="69">
        <f t="shared" si="7"/>
        <v>1011</v>
      </c>
      <c r="C96" s="70" t="s">
        <v>130</v>
      </c>
      <c r="D96" s="122"/>
      <c r="E96" s="141" t="s">
        <v>3</v>
      </c>
      <c r="F96" s="134"/>
      <c r="G96" s="142"/>
      <c r="H96" s="126">
        <f t="shared" si="6"/>
        <v>0</v>
      </c>
      <c r="I96" s="130"/>
      <c r="K96" s="143"/>
      <c r="L96" s="143"/>
      <c r="M96" s="143"/>
      <c r="N96" s="138"/>
      <c r="O96" s="130"/>
      <c r="P96" s="153"/>
    </row>
    <row r="97" spans="1:17" hidden="1" x14ac:dyDescent="0.25">
      <c r="A97" s="130"/>
      <c r="B97" s="69">
        <f t="shared" si="7"/>
        <v>1012</v>
      </c>
      <c r="C97" s="70" t="s">
        <v>131</v>
      </c>
      <c r="D97" s="122"/>
      <c r="E97" s="141" t="s">
        <v>3</v>
      </c>
      <c r="F97" s="134"/>
      <c r="G97" s="142"/>
      <c r="H97" s="126">
        <f t="shared" si="6"/>
        <v>0</v>
      </c>
      <c r="I97" s="130"/>
      <c r="K97" s="143"/>
      <c r="L97" s="143"/>
      <c r="M97" s="143"/>
      <c r="N97" s="138"/>
      <c r="O97" s="130"/>
      <c r="P97" s="153"/>
    </row>
    <row r="98" spans="1:17" hidden="1" x14ac:dyDescent="0.25">
      <c r="A98" s="130"/>
      <c r="B98" s="69">
        <f t="shared" si="7"/>
        <v>1013</v>
      </c>
      <c r="C98" s="70" t="s">
        <v>28</v>
      </c>
      <c r="D98" s="122"/>
      <c r="E98" s="148"/>
      <c r="F98" s="149"/>
      <c r="G98" s="150"/>
      <c r="H98" s="151"/>
      <c r="I98" s="130"/>
      <c r="K98" s="143"/>
      <c r="L98" s="143"/>
      <c r="M98" s="143"/>
      <c r="N98" s="138"/>
      <c r="O98" s="130"/>
      <c r="P98" s="153"/>
    </row>
    <row r="99" spans="1:17" hidden="1" x14ac:dyDescent="0.25">
      <c r="A99" s="130"/>
      <c r="B99" s="152">
        <f>B98+0.1</f>
        <v>1013.1</v>
      </c>
      <c r="C99" s="70" t="s">
        <v>132</v>
      </c>
      <c r="D99" s="122"/>
      <c r="E99" s="141" t="s">
        <v>4</v>
      </c>
      <c r="F99" s="134"/>
      <c r="G99" s="142"/>
      <c r="H99" s="126">
        <f t="shared" ref="H99:H110" si="8">SUM(J128:N128)</f>
        <v>0</v>
      </c>
      <c r="I99" s="130"/>
      <c r="K99" s="143"/>
      <c r="L99" s="143"/>
      <c r="M99" s="143"/>
      <c r="N99" s="138"/>
      <c r="O99" s="130"/>
      <c r="P99" s="153"/>
    </row>
    <row r="100" spans="1:17" hidden="1" x14ac:dyDescent="0.25">
      <c r="A100" s="130"/>
      <c r="B100" s="152">
        <f t="shared" ref="B100:B106" si="9">B99+0.1</f>
        <v>1013.2</v>
      </c>
      <c r="C100" s="70" t="s">
        <v>133</v>
      </c>
      <c r="D100" s="122"/>
      <c r="E100" s="141" t="s">
        <v>4</v>
      </c>
      <c r="F100" s="134"/>
      <c r="G100" s="142"/>
      <c r="H100" s="126">
        <f t="shared" si="8"/>
        <v>0</v>
      </c>
      <c r="I100" s="130"/>
      <c r="K100" s="143"/>
      <c r="L100" s="143"/>
      <c r="M100" s="143"/>
      <c r="N100" s="138"/>
      <c r="O100" s="130"/>
      <c r="P100" s="153"/>
      <c r="Q100" s="112" t="s">
        <v>32</v>
      </c>
    </row>
    <row r="101" spans="1:17" hidden="1" x14ac:dyDescent="0.25">
      <c r="A101" s="130"/>
      <c r="B101" s="152">
        <f t="shared" si="9"/>
        <v>1013.3000000000001</v>
      </c>
      <c r="C101" s="70" t="s">
        <v>134</v>
      </c>
      <c r="D101" s="122"/>
      <c r="E101" s="141" t="s">
        <v>4</v>
      </c>
      <c r="F101" s="134"/>
      <c r="G101" s="142"/>
      <c r="H101" s="126">
        <f t="shared" si="8"/>
        <v>0</v>
      </c>
      <c r="I101" s="130"/>
      <c r="K101" s="143"/>
      <c r="L101" s="143"/>
      <c r="M101" s="143"/>
      <c r="N101" s="138"/>
      <c r="O101" s="130"/>
      <c r="P101" s="153"/>
      <c r="Q101" s="112" t="s">
        <v>33</v>
      </c>
    </row>
    <row r="102" spans="1:17" hidden="1" x14ac:dyDescent="0.25">
      <c r="A102" s="130"/>
      <c r="B102" s="152">
        <f t="shared" si="9"/>
        <v>1013.4000000000001</v>
      </c>
      <c r="C102" s="70" t="s">
        <v>111</v>
      </c>
      <c r="D102" s="122"/>
      <c r="E102" s="141" t="s">
        <v>4</v>
      </c>
      <c r="F102" s="134"/>
      <c r="G102" s="142"/>
      <c r="H102" s="126">
        <f t="shared" si="8"/>
        <v>0</v>
      </c>
      <c r="I102" s="130"/>
      <c r="K102" s="143"/>
      <c r="L102" s="143"/>
      <c r="M102" s="143"/>
      <c r="N102" s="138"/>
      <c r="O102" s="130"/>
      <c r="P102" s="153"/>
    </row>
    <row r="103" spans="1:17" hidden="1" x14ac:dyDescent="0.25">
      <c r="A103" s="130"/>
      <c r="B103" s="152">
        <f t="shared" si="9"/>
        <v>1013.5000000000001</v>
      </c>
      <c r="C103" s="70" t="s">
        <v>135</v>
      </c>
      <c r="D103" s="122"/>
      <c r="E103" s="141" t="s">
        <v>4</v>
      </c>
      <c r="F103" s="134"/>
      <c r="G103" s="142"/>
      <c r="H103" s="126">
        <f t="shared" si="8"/>
        <v>0</v>
      </c>
      <c r="I103" s="130"/>
      <c r="K103" s="143"/>
      <c r="L103" s="143"/>
      <c r="M103" s="143"/>
      <c r="N103" s="138"/>
      <c r="O103" s="130"/>
      <c r="P103" s="153"/>
    </row>
    <row r="104" spans="1:17" hidden="1" x14ac:dyDescent="0.25">
      <c r="A104" s="130"/>
      <c r="B104" s="152">
        <f t="shared" si="9"/>
        <v>1013.6000000000001</v>
      </c>
      <c r="C104" s="70" t="s">
        <v>136</v>
      </c>
      <c r="D104" s="122"/>
      <c r="E104" s="141" t="s">
        <v>4</v>
      </c>
      <c r="F104" s="134"/>
      <c r="G104" s="142"/>
      <c r="H104" s="126">
        <f t="shared" si="8"/>
        <v>0</v>
      </c>
      <c r="I104" s="130"/>
      <c r="K104" s="143"/>
      <c r="L104" s="143"/>
      <c r="M104" s="143"/>
      <c r="N104" s="138"/>
      <c r="O104" s="130"/>
      <c r="P104" s="153"/>
    </row>
    <row r="105" spans="1:17" hidden="1" x14ac:dyDescent="0.25">
      <c r="A105" s="130"/>
      <c r="B105" s="152">
        <f t="shared" si="9"/>
        <v>1013.7000000000002</v>
      </c>
      <c r="C105" s="70" t="s">
        <v>137</v>
      </c>
      <c r="D105" s="122"/>
      <c r="E105" s="141" t="s">
        <v>4</v>
      </c>
      <c r="F105" s="134"/>
      <c r="G105" s="142"/>
      <c r="H105" s="126">
        <f t="shared" si="8"/>
        <v>0</v>
      </c>
      <c r="I105" s="130"/>
      <c r="J105" s="2"/>
      <c r="K105" s="143"/>
      <c r="L105" s="143"/>
      <c r="M105" s="143"/>
      <c r="N105" s="138"/>
      <c r="O105" s="130"/>
      <c r="P105" s="153"/>
    </row>
    <row r="106" spans="1:17" hidden="1" x14ac:dyDescent="0.25">
      <c r="A106" s="130"/>
      <c r="B106" s="152">
        <f t="shared" si="9"/>
        <v>1013.8000000000002</v>
      </c>
      <c r="C106" s="70" t="s">
        <v>138</v>
      </c>
      <c r="D106" s="122"/>
      <c r="E106" s="141" t="s">
        <v>4</v>
      </c>
      <c r="F106" s="134"/>
      <c r="G106" s="142"/>
      <c r="H106" s="126">
        <f t="shared" si="8"/>
        <v>0</v>
      </c>
      <c r="I106" s="130"/>
      <c r="J106" s="2"/>
      <c r="K106" s="143"/>
      <c r="L106" s="143"/>
      <c r="M106" s="143"/>
      <c r="N106" s="138"/>
      <c r="O106" s="130"/>
      <c r="P106" s="153"/>
    </row>
    <row r="107" spans="1:17" hidden="1" x14ac:dyDescent="0.25">
      <c r="A107" s="130"/>
      <c r="B107" s="69">
        <f>B98+1</f>
        <v>1014</v>
      </c>
      <c r="C107" s="70" t="s">
        <v>139</v>
      </c>
      <c r="D107" s="122"/>
      <c r="E107" s="141" t="s">
        <v>3</v>
      </c>
      <c r="F107" s="134"/>
      <c r="G107" s="142"/>
      <c r="H107" s="126">
        <f t="shared" si="8"/>
        <v>0</v>
      </c>
      <c r="I107" s="130"/>
      <c r="J107" s="128"/>
      <c r="K107" s="143"/>
      <c r="L107" s="143"/>
      <c r="M107" s="143"/>
      <c r="N107" s="138"/>
      <c r="O107" s="130"/>
      <c r="P107" s="153"/>
    </row>
    <row r="108" spans="1:17" hidden="1" x14ac:dyDescent="0.25">
      <c r="A108" s="130"/>
      <c r="B108" s="69">
        <f t="shared" ref="B108:B110" si="10">B107+1</f>
        <v>1015</v>
      </c>
      <c r="C108" s="70" t="s">
        <v>115</v>
      </c>
      <c r="D108" s="122"/>
      <c r="E108" s="141" t="s">
        <v>4</v>
      </c>
      <c r="F108" s="134"/>
      <c r="G108" s="142"/>
      <c r="H108" s="126">
        <f t="shared" si="8"/>
        <v>0</v>
      </c>
      <c r="I108" s="130"/>
      <c r="J108" s="128"/>
      <c r="K108" s="1"/>
      <c r="L108" s="1"/>
      <c r="M108" s="1"/>
      <c r="N108" s="1"/>
      <c r="O108" s="1"/>
      <c r="P108" s="1"/>
    </row>
    <row r="109" spans="1:17" hidden="1" x14ac:dyDescent="0.25">
      <c r="A109" s="130"/>
      <c r="B109" s="69">
        <f t="shared" si="10"/>
        <v>1016</v>
      </c>
      <c r="C109" s="70" t="s">
        <v>140</v>
      </c>
      <c r="D109" s="122"/>
      <c r="E109" s="141" t="s">
        <v>3</v>
      </c>
      <c r="F109" s="134"/>
      <c r="G109" s="142"/>
      <c r="H109" s="126">
        <f t="shared" si="8"/>
        <v>0</v>
      </c>
      <c r="I109" s="130"/>
      <c r="J109" s="128"/>
    </row>
    <row r="110" spans="1:17" hidden="1" x14ac:dyDescent="0.25">
      <c r="A110" s="130"/>
      <c r="B110" s="69">
        <f t="shared" si="10"/>
        <v>1017</v>
      </c>
      <c r="C110" s="70" t="s">
        <v>141</v>
      </c>
      <c r="D110" s="122"/>
      <c r="E110" s="67" t="s">
        <v>29</v>
      </c>
      <c r="F110" s="134"/>
      <c r="G110" s="142"/>
      <c r="H110" s="126">
        <f t="shared" si="8"/>
        <v>0</v>
      </c>
      <c r="I110" s="130"/>
      <c r="J110" s="128"/>
    </row>
    <row r="111" spans="1:17" s="1" customFormat="1" ht="12.75" hidden="1" customHeight="1" x14ac:dyDescent="0.25">
      <c r="B111" s="2"/>
      <c r="E111" s="2"/>
      <c r="F111" s="3"/>
      <c r="G111" s="4"/>
      <c r="H111" s="4"/>
      <c r="I111" s="4"/>
      <c r="J111" s="2"/>
      <c r="K111" s="112"/>
      <c r="L111" s="112"/>
      <c r="M111" s="112"/>
      <c r="N111" s="112"/>
      <c r="O111" s="112"/>
      <c r="P111" s="112"/>
    </row>
    <row r="112" spans="1:17" s="1" customFormat="1" ht="12.75" customHeight="1" x14ac:dyDescent="0.25">
      <c r="A112" s="112"/>
      <c r="B112" s="118"/>
      <c r="C112" s="112"/>
      <c r="D112" s="112"/>
      <c r="E112" s="118"/>
      <c r="F112" s="119"/>
      <c r="G112" s="115"/>
      <c r="H112" s="115"/>
      <c r="I112" s="112"/>
      <c r="J112" s="2"/>
      <c r="K112" s="112"/>
      <c r="L112" s="112"/>
      <c r="M112" s="112"/>
      <c r="N112" s="112"/>
      <c r="O112" s="112"/>
      <c r="P112" s="112"/>
    </row>
    <row r="113" spans="1:21" s="130" customFormat="1" ht="12.95" customHeight="1" x14ac:dyDescent="0.25">
      <c r="A113" s="112"/>
      <c r="B113" s="118"/>
      <c r="C113" s="112"/>
      <c r="D113" s="112"/>
      <c r="E113" s="118"/>
      <c r="F113" s="119"/>
      <c r="G113" s="115"/>
      <c r="H113" s="115"/>
      <c r="I113" s="112"/>
      <c r="J113" s="137"/>
      <c r="K113" s="112"/>
      <c r="L113" s="112"/>
      <c r="M113" s="112"/>
      <c r="N113" s="112"/>
      <c r="O113" s="112"/>
      <c r="P113" s="112"/>
    </row>
    <row r="114" spans="1:21" s="130" customFormat="1" ht="12.95" customHeight="1" x14ac:dyDescent="0.25">
      <c r="A114" s="112"/>
      <c r="B114" s="118"/>
      <c r="C114" s="112"/>
      <c r="D114" s="112"/>
      <c r="E114" s="118"/>
      <c r="F114" s="119"/>
      <c r="G114" s="115"/>
      <c r="H114" s="115"/>
      <c r="I114" s="112"/>
      <c r="J114" s="137"/>
      <c r="K114" s="112"/>
      <c r="L114" s="112"/>
      <c r="M114" s="112"/>
      <c r="N114" s="112"/>
      <c r="O114" s="112"/>
      <c r="P114" s="112"/>
    </row>
    <row r="115" spans="1:21" s="130" customFormat="1" ht="12.95" customHeight="1" x14ac:dyDescent="0.25">
      <c r="A115" s="112"/>
      <c r="B115" s="118"/>
      <c r="C115" s="112"/>
      <c r="D115" s="112"/>
      <c r="E115" s="118"/>
      <c r="F115" s="119"/>
      <c r="G115" s="115"/>
      <c r="H115" s="115"/>
      <c r="I115" s="112"/>
      <c r="J115" s="137"/>
      <c r="K115" s="112"/>
      <c r="L115" s="112"/>
      <c r="M115" s="112"/>
      <c r="N115" s="112"/>
      <c r="O115" s="112"/>
      <c r="P115" s="112"/>
    </row>
    <row r="116" spans="1:21" s="130" customFormat="1" ht="12.95" customHeight="1" x14ac:dyDescent="0.25">
      <c r="A116" s="112"/>
      <c r="B116" s="118"/>
      <c r="C116" s="112"/>
      <c r="D116" s="112"/>
      <c r="E116" s="118"/>
      <c r="F116" s="119"/>
      <c r="G116" s="115"/>
      <c r="H116" s="115"/>
      <c r="I116" s="112"/>
      <c r="J116" s="143"/>
      <c r="K116" s="112"/>
      <c r="L116" s="112"/>
      <c r="M116" s="112"/>
      <c r="N116" s="112"/>
      <c r="O116" s="112"/>
      <c r="P116" s="112"/>
    </row>
    <row r="117" spans="1:21" s="1" customFormat="1" ht="12.75" customHeight="1" x14ac:dyDescent="0.25">
      <c r="A117" s="112"/>
      <c r="B117" s="118"/>
      <c r="C117" s="112"/>
      <c r="D117" s="112"/>
      <c r="E117" s="118"/>
      <c r="F117" s="119"/>
      <c r="G117" s="115"/>
      <c r="H117" s="115"/>
      <c r="I117" s="112"/>
      <c r="J117" s="143"/>
      <c r="K117" s="112"/>
      <c r="L117" s="112"/>
      <c r="M117" s="112"/>
      <c r="N117" s="112"/>
      <c r="O117" s="112"/>
      <c r="P117" s="112"/>
    </row>
    <row r="118" spans="1:21" s="1" customFormat="1" ht="12.75" customHeight="1" x14ac:dyDescent="0.25">
      <c r="A118" s="112"/>
      <c r="B118" s="118"/>
      <c r="C118" s="112"/>
      <c r="D118" s="112"/>
      <c r="E118" s="118"/>
      <c r="F118" s="119"/>
      <c r="G118" s="115"/>
      <c r="H118" s="115"/>
      <c r="I118" s="112"/>
      <c r="J118" s="143"/>
      <c r="K118" s="112"/>
      <c r="L118" s="112"/>
      <c r="M118" s="112"/>
      <c r="N118" s="112"/>
      <c r="O118" s="112"/>
      <c r="P118" s="112"/>
    </row>
    <row r="119" spans="1:21" s="130" customFormat="1" ht="12.95" customHeight="1" x14ac:dyDescent="0.25">
      <c r="A119" s="112"/>
      <c r="B119" s="118"/>
      <c r="C119" s="112"/>
      <c r="D119" s="112"/>
      <c r="E119" s="118"/>
      <c r="F119" s="119"/>
      <c r="G119" s="115"/>
      <c r="H119" s="115"/>
      <c r="I119" s="112"/>
      <c r="J119" s="143"/>
      <c r="K119" s="112"/>
      <c r="L119" s="112"/>
      <c r="M119" s="112"/>
      <c r="N119" s="112"/>
      <c r="O119" s="112"/>
      <c r="P119" s="112"/>
    </row>
    <row r="120" spans="1:21" s="130" customFormat="1" ht="12.95" customHeight="1" x14ac:dyDescent="0.25">
      <c r="A120" s="112"/>
      <c r="B120" s="118"/>
      <c r="C120" s="112"/>
      <c r="D120" s="112"/>
      <c r="E120" s="118"/>
      <c r="F120" s="119"/>
      <c r="G120" s="115"/>
      <c r="H120" s="115"/>
      <c r="I120" s="112"/>
      <c r="J120" s="143"/>
      <c r="K120" s="112"/>
      <c r="L120" s="112"/>
      <c r="M120" s="112"/>
      <c r="N120" s="112"/>
      <c r="O120" s="112"/>
      <c r="P120" s="112"/>
    </row>
    <row r="121" spans="1:21" s="130" customFormat="1" ht="12.95" customHeight="1" x14ac:dyDescent="0.25">
      <c r="A121" s="112"/>
      <c r="B121" s="118"/>
      <c r="C121" s="112"/>
      <c r="D121" s="112"/>
      <c r="E121" s="118"/>
      <c r="F121" s="119"/>
      <c r="G121" s="115"/>
      <c r="H121" s="115"/>
      <c r="I121" s="112"/>
      <c r="J121" s="143"/>
      <c r="K121" s="112"/>
      <c r="L121" s="112"/>
      <c r="M121" s="112"/>
      <c r="N121" s="112"/>
      <c r="O121" s="112"/>
      <c r="P121" s="112"/>
    </row>
    <row r="122" spans="1:21" s="130" customFormat="1" ht="12.95" customHeight="1" x14ac:dyDescent="0.25">
      <c r="A122" s="112"/>
      <c r="B122" s="118"/>
      <c r="C122" s="112"/>
      <c r="D122" s="112"/>
      <c r="E122" s="118"/>
      <c r="F122" s="119"/>
      <c r="G122" s="115"/>
      <c r="H122" s="115"/>
      <c r="I122" s="112"/>
      <c r="J122" s="143"/>
      <c r="K122" s="112"/>
      <c r="L122" s="112"/>
      <c r="M122" s="112"/>
      <c r="N122" s="112"/>
      <c r="O122" s="112"/>
      <c r="P122" s="112"/>
      <c r="R122" s="154"/>
      <c r="U122" s="143"/>
    </row>
    <row r="123" spans="1:21" s="130" customFormat="1" ht="12.95" customHeight="1" x14ac:dyDescent="0.25">
      <c r="A123" s="112"/>
      <c r="B123" s="118"/>
      <c r="C123" s="112"/>
      <c r="D123" s="112"/>
      <c r="E123" s="118"/>
      <c r="F123" s="119"/>
      <c r="G123" s="115"/>
      <c r="H123" s="115"/>
      <c r="I123" s="112"/>
      <c r="J123" s="143"/>
      <c r="K123" s="112"/>
      <c r="L123" s="112"/>
      <c r="M123" s="112"/>
      <c r="N123" s="112"/>
      <c r="O123" s="112"/>
      <c r="P123" s="112"/>
      <c r="R123" s="154"/>
      <c r="U123" s="143"/>
    </row>
    <row r="124" spans="1:21" s="130" customFormat="1" ht="12.95" customHeight="1" x14ac:dyDescent="0.25">
      <c r="A124" s="112"/>
      <c r="B124" s="118"/>
      <c r="C124" s="112"/>
      <c r="D124" s="112"/>
      <c r="E124" s="118"/>
      <c r="F124" s="119"/>
      <c r="G124" s="115"/>
      <c r="H124" s="115"/>
      <c r="I124" s="112"/>
      <c r="J124" s="143"/>
      <c r="K124" s="112"/>
      <c r="L124" s="112"/>
      <c r="M124" s="112"/>
      <c r="N124" s="112"/>
      <c r="O124" s="112"/>
      <c r="P124" s="112"/>
      <c r="R124" s="154"/>
      <c r="U124" s="143"/>
    </row>
    <row r="125" spans="1:21" s="130" customFormat="1" ht="12.95" customHeight="1" x14ac:dyDescent="0.25">
      <c r="A125" s="112"/>
      <c r="B125" s="118"/>
      <c r="C125" s="112"/>
      <c r="D125" s="112"/>
      <c r="E125" s="118"/>
      <c r="F125" s="119"/>
      <c r="G125" s="115"/>
      <c r="H125" s="115"/>
      <c r="I125" s="112"/>
      <c r="J125" s="143"/>
      <c r="K125" s="112"/>
      <c r="L125" s="112"/>
      <c r="M125" s="112"/>
      <c r="N125" s="112"/>
      <c r="O125" s="112"/>
      <c r="P125" s="112"/>
      <c r="R125" s="154"/>
      <c r="U125" s="143"/>
    </row>
    <row r="126" spans="1:21" s="130" customFormat="1" ht="12.95" customHeight="1" x14ac:dyDescent="0.25">
      <c r="A126" s="112"/>
      <c r="B126" s="118"/>
      <c r="C126" s="112"/>
      <c r="D126" s="112"/>
      <c r="E126" s="118"/>
      <c r="F126" s="119"/>
      <c r="G126" s="115"/>
      <c r="H126" s="115"/>
      <c r="I126" s="112"/>
      <c r="J126" s="143"/>
      <c r="K126" s="112"/>
      <c r="L126" s="112"/>
      <c r="M126" s="112"/>
      <c r="N126" s="112"/>
      <c r="O126" s="112"/>
      <c r="P126" s="112"/>
      <c r="R126" s="154"/>
      <c r="U126" s="143"/>
    </row>
    <row r="127" spans="1:21" s="130" customFormat="1" ht="12.95" customHeight="1" x14ac:dyDescent="0.25">
      <c r="A127" s="112"/>
      <c r="B127" s="118"/>
      <c r="C127" s="112"/>
      <c r="D127" s="112"/>
      <c r="E127" s="118"/>
      <c r="F127" s="119"/>
      <c r="G127" s="115"/>
      <c r="H127" s="115"/>
      <c r="I127" s="112"/>
      <c r="J127" s="143"/>
      <c r="K127" s="112"/>
      <c r="L127" s="112"/>
      <c r="M127" s="112"/>
      <c r="N127" s="112"/>
      <c r="O127" s="112"/>
      <c r="P127" s="112"/>
      <c r="R127" s="154"/>
      <c r="U127" s="143"/>
    </row>
    <row r="128" spans="1:21" s="130" customFormat="1" ht="12.95" customHeight="1" x14ac:dyDescent="0.25">
      <c r="A128" s="112"/>
      <c r="B128" s="118"/>
      <c r="C128" s="112"/>
      <c r="D128" s="112"/>
      <c r="E128" s="118"/>
      <c r="F128" s="119"/>
      <c r="G128" s="115"/>
      <c r="H128" s="115"/>
      <c r="I128" s="112"/>
      <c r="J128" s="143"/>
      <c r="K128" s="112"/>
      <c r="L128" s="112"/>
      <c r="M128" s="112"/>
      <c r="N128" s="112"/>
      <c r="O128" s="112"/>
      <c r="P128" s="112"/>
      <c r="R128" s="154"/>
      <c r="U128" s="143"/>
    </row>
    <row r="129" spans="1:21" s="130" customFormat="1" ht="12.95" customHeight="1" x14ac:dyDescent="0.25">
      <c r="A129" s="112"/>
      <c r="B129" s="118"/>
      <c r="C129" s="112"/>
      <c r="D129" s="112"/>
      <c r="E129" s="118"/>
      <c r="F129" s="119"/>
      <c r="G129" s="115"/>
      <c r="H129" s="115"/>
      <c r="I129" s="112"/>
      <c r="J129" s="143"/>
      <c r="K129" s="112"/>
      <c r="L129" s="112"/>
      <c r="M129" s="112"/>
      <c r="N129" s="112"/>
      <c r="O129" s="112"/>
      <c r="P129" s="112"/>
      <c r="R129" s="154"/>
      <c r="U129" s="143"/>
    </row>
    <row r="130" spans="1:21" s="130" customFormat="1" ht="12.95" customHeight="1" x14ac:dyDescent="0.25">
      <c r="A130" s="112"/>
      <c r="B130" s="118"/>
      <c r="C130" s="112"/>
      <c r="D130" s="112"/>
      <c r="E130" s="118"/>
      <c r="F130" s="119"/>
      <c r="G130" s="115"/>
      <c r="H130" s="115"/>
      <c r="I130" s="112"/>
      <c r="J130" s="143"/>
      <c r="K130" s="112"/>
      <c r="L130" s="112"/>
      <c r="M130" s="112"/>
      <c r="N130" s="112"/>
      <c r="O130" s="112"/>
      <c r="P130" s="112"/>
      <c r="R130" s="154"/>
      <c r="U130" s="143"/>
    </row>
    <row r="131" spans="1:21" s="130" customFormat="1" ht="12.95" customHeight="1" x14ac:dyDescent="0.25">
      <c r="A131" s="112"/>
      <c r="B131" s="118"/>
      <c r="C131" s="112"/>
      <c r="D131" s="112"/>
      <c r="E131" s="118"/>
      <c r="F131" s="119"/>
      <c r="G131" s="115"/>
      <c r="H131" s="115"/>
      <c r="I131" s="112"/>
      <c r="J131" s="143"/>
      <c r="K131" s="112"/>
      <c r="L131" s="112"/>
      <c r="M131" s="112"/>
      <c r="N131" s="112"/>
      <c r="O131" s="112"/>
      <c r="P131" s="112"/>
      <c r="R131" s="154"/>
      <c r="U131" s="143"/>
    </row>
    <row r="132" spans="1:21" s="130" customFormat="1" ht="12.95" customHeight="1" x14ac:dyDescent="0.25">
      <c r="A132" s="112"/>
      <c r="B132" s="118"/>
      <c r="C132" s="112"/>
      <c r="D132" s="112"/>
      <c r="E132" s="118"/>
      <c r="F132" s="119"/>
      <c r="G132" s="115"/>
      <c r="H132" s="115"/>
      <c r="I132" s="112"/>
      <c r="J132" s="143"/>
      <c r="K132" s="112"/>
      <c r="L132" s="112"/>
      <c r="M132" s="112"/>
      <c r="N132" s="112"/>
      <c r="O132" s="112"/>
      <c r="P132" s="112"/>
      <c r="R132" s="154"/>
      <c r="U132" s="143"/>
    </row>
    <row r="133" spans="1:21" s="130" customFormat="1" ht="12.95" customHeight="1" x14ac:dyDescent="0.25">
      <c r="A133" s="112"/>
      <c r="B133" s="118"/>
      <c r="C133" s="112"/>
      <c r="D133" s="112"/>
      <c r="E133" s="118"/>
      <c r="F133" s="119"/>
      <c r="G133" s="115"/>
      <c r="H133" s="115"/>
      <c r="I133" s="112"/>
      <c r="J133" s="143"/>
      <c r="K133" s="112"/>
      <c r="L133" s="112"/>
      <c r="M133" s="112"/>
      <c r="N133" s="112"/>
      <c r="O133" s="112"/>
      <c r="P133" s="112"/>
      <c r="R133" s="154"/>
      <c r="U133" s="143"/>
    </row>
    <row r="134" spans="1:21" s="130" customFormat="1" ht="12.95" customHeight="1" x14ac:dyDescent="0.25">
      <c r="A134" s="112"/>
      <c r="B134" s="118"/>
      <c r="C134" s="112"/>
      <c r="D134" s="112"/>
      <c r="E134" s="118"/>
      <c r="F134" s="119"/>
      <c r="G134" s="115"/>
      <c r="H134" s="115"/>
      <c r="I134" s="112"/>
      <c r="J134" s="2"/>
      <c r="K134" s="112"/>
      <c r="L134" s="112"/>
      <c r="M134" s="112"/>
      <c r="N134" s="112"/>
      <c r="O134" s="112"/>
      <c r="P134" s="112"/>
      <c r="R134" s="154"/>
      <c r="U134" s="143"/>
    </row>
    <row r="135" spans="1:21" s="130" customFormat="1" ht="12.95" customHeight="1" x14ac:dyDescent="0.25">
      <c r="A135" s="112"/>
      <c r="B135" s="118"/>
      <c r="C135" s="112"/>
      <c r="D135" s="112"/>
      <c r="E135" s="118"/>
      <c r="F135" s="119"/>
      <c r="G135" s="115"/>
      <c r="H135" s="115"/>
      <c r="I135" s="112"/>
      <c r="J135" s="112"/>
      <c r="K135" s="112"/>
      <c r="L135" s="112"/>
      <c r="M135" s="112"/>
      <c r="N135" s="112"/>
      <c r="O135" s="112"/>
      <c r="P135" s="112"/>
      <c r="R135" s="154"/>
      <c r="U135" s="143"/>
    </row>
    <row r="136" spans="1:21" s="130" customFormat="1" ht="12.95" customHeight="1" x14ac:dyDescent="0.25">
      <c r="A136" s="112"/>
      <c r="B136" s="118"/>
      <c r="C136" s="112"/>
      <c r="D136" s="112"/>
      <c r="E136" s="118"/>
      <c r="F136" s="119"/>
      <c r="G136" s="115"/>
      <c r="H136" s="115"/>
      <c r="I136" s="112"/>
      <c r="J136" s="112"/>
      <c r="K136" s="112"/>
      <c r="L136" s="112"/>
      <c r="M136" s="112"/>
      <c r="N136" s="112"/>
      <c r="O136" s="112"/>
      <c r="P136" s="112"/>
      <c r="R136" s="154"/>
      <c r="U136" s="143"/>
    </row>
    <row r="137" spans="1:21" s="130" customFormat="1" ht="12.95" customHeight="1" x14ac:dyDescent="0.25">
      <c r="A137" s="112"/>
      <c r="B137" s="118"/>
      <c r="C137" s="112"/>
      <c r="D137" s="112"/>
      <c r="E137" s="118"/>
      <c r="F137" s="119"/>
      <c r="G137" s="115"/>
      <c r="H137" s="115"/>
      <c r="I137" s="112"/>
      <c r="J137" s="112"/>
      <c r="K137" s="112"/>
      <c r="L137" s="112"/>
      <c r="M137" s="112"/>
      <c r="N137" s="112"/>
      <c r="O137" s="112"/>
      <c r="P137" s="112"/>
      <c r="R137" s="154"/>
      <c r="U137" s="143"/>
    </row>
    <row r="138" spans="1:21" s="130" customFormat="1" x14ac:dyDescent="0.25">
      <c r="A138" s="112"/>
      <c r="B138" s="118"/>
      <c r="C138" s="112"/>
      <c r="D138" s="112"/>
      <c r="E138" s="118"/>
      <c r="F138" s="119"/>
      <c r="G138" s="115"/>
      <c r="H138" s="115"/>
      <c r="I138" s="112"/>
      <c r="J138" s="112"/>
      <c r="K138" s="112"/>
      <c r="L138" s="112"/>
      <c r="M138" s="112"/>
      <c r="N138" s="112"/>
      <c r="O138" s="112"/>
      <c r="P138" s="112"/>
      <c r="R138" s="154"/>
      <c r="U138" s="143"/>
    </row>
    <row r="139" spans="1:21" s="130" customFormat="1" ht="12.75" customHeight="1" x14ac:dyDescent="0.25">
      <c r="A139" s="112"/>
      <c r="B139" s="118"/>
      <c r="C139" s="112"/>
      <c r="D139" s="112"/>
      <c r="E139" s="118"/>
      <c r="F139" s="119"/>
      <c r="G139" s="115"/>
      <c r="H139" s="115"/>
      <c r="I139" s="112"/>
      <c r="J139" s="112"/>
      <c r="K139" s="112"/>
      <c r="L139" s="112"/>
      <c r="M139" s="112"/>
      <c r="N139" s="112"/>
      <c r="O139" s="112"/>
      <c r="P139" s="112"/>
      <c r="R139" s="154"/>
      <c r="U139" s="143"/>
    </row>
    <row r="140" spans="1:21" s="1" customFormat="1" ht="12.75" customHeight="1" x14ac:dyDescent="0.25">
      <c r="A140" s="112"/>
      <c r="B140" s="118"/>
      <c r="C140" s="112"/>
      <c r="D140" s="112"/>
      <c r="E140" s="118"/>
      <c r="F140" s="119"/>
      <c r="G140" s="115"/>
      <c r="H140" s="115"/>
      <c r="I140" s="112"/>
      <c r="J140" s="112"/>
      <c r="K140" s="112"/>
      <c r="L140" s="112"/>
      <c r="M140" s="112"/>
      <c r="N140" s="112"/>
      <c r="O140" s="112"/>
      <c r="P140" s="112"/>
    </row>
  </sheetData>
  <sheetProtection algorithmName="SHA-512" hashValue="zt78doJBij8VDy5mpe2BgQWdN5BKlYZWBjVfxN+QLSEuWY/lAPMHxFVrmpuOa0u9yZ1WxH8IzKF3fImESRqIsQ==" saltValue="zjmhpuw+JZzvVNM8kjKnLA==" spinCount="100000" sheet="1" objects="1" scenarios="1"/>
  <mergeCells count="33">
    <mergeCell ref="C41:D41"/>
    <mergeCell ref="C36:D36"/>
    <mergeCell ref="C38:D38"/>
    <mergeCell ref="C56:D56"/>
    <mergeCell ref="C57:D57"/>
    <mergeCell ref="C42:D42"/>
    <mergeCell ref="C52:D52"/>
    <mergeCell ref="C53:D53"/>
    <mergeCell ref="C43:D43"/>
    <mergeCell ref="C47:D47"/>
    <mergeCell ref="C28:D28"/>
    <mergeCell ref="C39:D39"/>
    <mergeCell ref="C40:D40"/>
    <mergeCell ref="C25:D25"/>
    <mergeCell ref="C27:D27"/>
    <mergeCell ref="C29:D29"/>
    <mergeCell ref="C26:D26"/>
    <mergeCell ref="C35:D35"/>
    <mergeCell ref="C33:D33"/>
    <mergeCell ref="C21:D21"/>
    <mergeCell ref="C22:D22"/>
    <mergeCell ref="C24:D24"/>
    <mergeCell ref="C15:D15"/>
    <mergeCell ref="C16:D16"/>
    <mergeCell ref="C18:D18"/>
    <mergeCell ref="C19:D19"/>
    <mergeCell ref="C17:D17"/>
    <mergeCell ref="C14:D14"/>
    <mergeCell ref="B8:H8"/>
    <mergeCell ref="C9:D9"/>
    <mergeCell ref="C11:D11"/>
    <mergeCell ref="C12:D12"/>
    <mergeCell ref="C13:D13"/>
  </mergeCells>
  <dataValidations disablePrompts="1" count="4">
    <dataValidation type="list" allowBlank="1" showInputMessage="1" showErrorMessage="1" sqref="J32" xr:uid="{00000000-0002-0000-0100-000001000000}">
      <formula1>$R$28:$R$32</formula1>
    </dataValidation>
    <dataValidation type="list" allowBlank="1" showInputMessage="1" showErrorMessage="1" sqref="H68 H71 H74 H77" xr:uid="{00000000-0002-0000-0100-000002000000}">
      <formula1>$Q$100:$Q$101</formula1>
    </dataValidation>
    <dataValidation type="list" allowBlank="1" showInputMessage="1" showErrorMessage="1" sqref="J14" xr:uid="{00000000-0002-0000-0100-000000000000}">
      <formula1>$P$15:$P$21</formula1>
    </dataValidation>
    <dataValidation type="list" allowBlank="1" showInputMessage="1" showErrorMessage="1" sqref="J12" xr:uid="{0E165C9F-71FF-4A88-8B67-9C954F9335CB}">
      <formula1>$L$70:$L$73</formula1>
    </dataValidation>
  </dataValidations>
  <printOptions horizontalCentered="1"/>
  <pageMargins left="0.5" right="0.5" top="0.5" bottom="1" header="0.3" footer="0.3"/>
  <pageSetup scale="75" fitToHeight="2" orientation="portrait" r:id="rId1"/>
  <headerFooter alignWithMargins="0">
    <oddHeader>&amp;R&amp;"-,Regular"&amp;11IFBC 21-TA003585AJ</oddHeader>
    <oddFooter>&amp;L&amp;"-,Regular"&amp;11Bidder Name: ___________________________________
Authorized Signature: _____________________________&amp;R&amp;"-,Regular"&amp;11Page &amp;P of &amp;N</oddFooter>
  </headerFooter>
  <rowBreaks count="1" manualBreakCount="1">
    <brk id="49" max="16383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G141"/>
  <sheetViews>
    <sheetView topLeftCell="B37" zoomScaleNormal="100" zoomScaleSheetLayoutView="100" workbookViewId="0">
      <selection activeCell="V53" sqref="V50:V53"/>
    </sheetView>
  </sheetViews>
  <sheetFormatPr defaultRowHeight="15" x14ac:dyDescent="0.25"/>
  <cols>
    <col min="1" max="1" width="8.88671875" style="281" hidden="1" customWidth="1"/>
    <col min="2" max="2" width="6.77734375" style="282" customWidth="1"/>
    <col min="3" max="3" width="29.77734375" style="281" customWidth="1"/>
    <col min="4" max="4" width="11.77734375" style="281" customWidth="1"/>
    <col min="5" max="5" width="6.77734375" style="282" customWidth="1"/>
    <col min="6" max="6" width="6.77734375" style="285" customWidth="1"/>
    <col min="7" max="7" width="9.77734375" style="286" customWidth="1"/>
    <col min="8" max="8" width="17.33203125" style="286" customWidth="1"/>
    <col min="9" max="9" width="0.21875" style="281" customWidth="1"/>
    <col min="10" max="10" width="5.77734375" style="281" hidden="1" customWidth="1"/>
    <col min="11" max="11" width="6.77734375" style="281" hidden="1" customWidth="1"/>
    <col min="12" max="12" width="1" style="281" hidden="1" customWidth="1"/>
    <col min="13" max="15" width="6.77734375" style="281" hidden="1" customWidth="1"/>
    <col min="16" max="16" width="10.33203125" style="281" hidden="1" customWidth="1"/>
    <col min="17" max="19" width="6.77734375" style="281" hidden="1" customWidth="1"/>
    <col min="20" max="23" width="8.21875" style="281" customWidth="1"/>
    <col min="24" max="16384" width="8.88671875" style="281"/>
  </cols>
  <sheetData>
    <row r="1" spans="1:33" ht="12.75" hidden="1" customHeight="1" x14ac:dyDescent="0.25">
      <c r="C1" s="283"/>
      <c r="D1" s="284"/>
      <c r="N1" s="282"/>
      <c r="O1" s="283"/>
      <c r="P1" s="284"/>
      <c r="Q1" s="285"/>
      <c r="R1" s="286"/>
      <c r="S1" s="287"/>
      <c r="T1" s="288"/>
      <c r="U1" s="289"/>
      <c r="V1" s="290"/>
      <c r="W1" s="291"/>
      <c r="X1" s="291"/>
      <c r="Y1" s="292"/>
      <c r="Z1" s="292"/>
      <c r="AA1" s="292"/>
      <c r="AB1" s="292"/>
      <c r="AC1" s="292"/>
      <c r="AD1" s="292"/>
      <c r="AE1" s="292"/>
      <c r="AF1" s="292"/>
      <c r="AG1" s="292"/>
    </row>
    <row r="2" spans="1:33" ht="12.75" hidden="1" customHeight="1" x14ac:dyDescent="0.25">
      <c r="C2" s="283"/>
      <c r="D2" s="293"/>
      <c r="N2" s="282"/>
      <c r="O2" s="283"/>
      <c r="P2" s="284"/>
      <c r="Q2" s="285"/>
      <c r="R2" s="286"/>
      <c r="S2" s="287"/>
      <c r="T2" s="288"/>
      <c r="U2" s="289"/>
      <c r="V2" s="290"/>
      <c r="W2" s="291"/>
      <c r="X2" s="291"/>
      <c r="Y2" s="292"/>
      <c r="Z2" s="292"/>
      <c r="AA2" s="292"/>
      <c r="AB2" s="292"/>
      <c r="AC2" s="292"/>
      <c r="AD2" s="292"/>
      <c r="AE2" s="292"/>
      <c r="AF2" s="292"/>
      <c r="AG2" s="292"/>
    </row>
    <row r="3" spans="1:33" ht="12.75" hidden="1" customHeight="1" x14ac:dyDescent="0.25">
      <c r="C3" s="283"/>
      <c r="D3" s="284"/>
      <c r="N3" s="282"/>
      <c r="O3" s="283"/>
      <c r="P3" s="284"/>
      <c r="Q3" s="285"/>
      <c r="R3" s="286"/>
      <c r="S3" s="287"/>
      <c r="T3" s="288"/>
      <c r="U3" s="289"/>
      <c r="V3" s="290"/>
      <c r="W3" s="291"/>
      <c r="X3" s="291"/>
      <c r="Y3" s="292"/>
      <c r="Z3" s="292"/>
      <c r="AA3" s="292"/>
      <c r="AB3" s="292"/>
      <c r="AC3" s="292"/>
      <c r="AD3" s="292"/>
      <c r="AE3" s="292"/>
      <c r="AF3" s="292"/>
      <c r="AG3" s="292"/>
    </row>
    <row r="4" spans="1:33" ht="20.100000000000001" customHeight="1" x14ac:dyDescent="0.25">
      <c r="C4" s="283" t="str">
        <f>'OVERALL ESTIMATE LS 21 GRP 2'!C2</f>
        <v>APPENDIX K, BID PRICING FORMS</v>
      </c>
      <c r="D4" s="284"/>
      <c r="N4" s="282"/>
      <c r="O4" s="283"/>
      <c r="P4" s="284"/>
      <c r="Q4" s="285"/>
      <c r="R4" s="286"/>
      <c r="S4" s="287"/>
      <c r="T4" s="288"/>
      <c r="U4" s="289"/>
      <c r="V4" s="290"/>
      <c r="W4" s="291"/>
      <c r="X4" s="291"/>
      <c r="Y4" s="292"/>
      <c r="Z4" s="292"/>
      <c r="AA4" s="292"/>
      <c r="AB4" s="292"/>
      <c r="AC4" s="292"/>
      <c r="AD4" s="292"/>
      <c r="AE4" s="292"/>
      <c r="AF4" s="292"/>
      <c r="AG4" s="292"/>
    </row>
    <row r="5" spans="1:33" ht="20.100000000000001" customHeight="1" x14ac:dyDescent="0.25">
      <c r="C5" s="283" t="str">
        <f>'OVERALL ESTIMATE LS 21 GRP 2'!C3</f>
        <v>IFBC NO. 21-TA003585AJ</v>
      </c>
      <c r="D5" s="284"/>
      <c r="N5" s="282"/>
      <c r="O5" s="283"/>
      <c r="P5" s="284"/>
      <c r="Q5" s="285"/>
      <c r="R5" s="286"/>
      <c r="S5" s="287"/>
      <c r="T5" s="288"/>
      <c r="U5" s="289"/>
      <c r="V5" s="290"/>
      <c r="W5" s="291"/>
      <c r="X5" s="291"/>
      <c r="Y5" s="292"/>
      <c r="Z5" s="292"/>
      <c r="AA5" s="292"/>
      <c r="AB5" s="292"/>
      <c r="AC5" s="292"/>
      <c r="AD5" s="292"/>
      <c r="AE5" s="292"/>
      <c r="AF5" s="292"/>
      <c r="AG5" s="292"/>
    </row>
    <row r="6" spans="1:33" ht="20.100000000000001" customHeight="1" x14ac:dyDescent="0.25">
      <c r="C6" s="283" t="str">
        <f>'OVERALL ESTIMATE LS 21 GRP 2'!C5</f>
        <v>SLS R&amp;R 2021 GROUP 2, REHAB WETWELL, VALVE VAULT, &amp; PIPING FOR LIFT STATION</v>
      </c>
      <c r="D6" s="284"/>
      <c r="N6" s="282"/>
      <c r="O6" s="283"/>
      <c r="P6" s="284"/>
      <c r="Q6" s="285"/>
      <c r="R6" s="286"/>
      <c r="S6" s="287"/>
      <c r="T6" s="288"/>
      <c r="U6" s="289"/>
      <c r="V6" s="290"/>
      <c r="W6" s="291"/>
      <c r="X6" s="291"/>
      <c r="Y6" s="292"/>
      <c r="Z6" s="292"/>
      <c r="AA6" s="292"/>
      <c r="AB6" s="292"/>
      <c r="AC6" s="292"/>
      <c r="AD6" s="292"/>
      <c r="AE6" s="292"/>
      <c r="AF6" s="292"/>
      <c r="AG6" s="292"/>
    </row>
    <row r="7" spans="1:33" ht="20.100000000000001" customHeight="1" thickBot="1" x14ac:dyDescent="0.3">
      <c r="C7" s="283" t="str">
        <f>'OVERALL ESTIMATE LS 21 GRP 2'!C6</f>
        <v xml:space="preserve">BIDS BASED ON A COMPLETION TIME OF 240 CALENDAR DAYS </v>
      </c>
      <c r="D7" s="283"/>
      <c r="E7" s="284"/>
      <c r="N7" s="287"/>
      <c r="O7" s="288"/>
      <c r="P7" s="289"/>
      <c r="Q7" s="290"/>
      <c r="R7" s="291"/>
      <c r="S7" s="287"/>
      <c r="T7" s="288"/>
      <c r="U7" s="289"/>
      <c r="V7" s="290"/>
      <c r="W7" s="291"/>
      <c r="X7" s="291"/>
      <c r="Y7" s="292"/>
      <c r="Z7" s="292"/>
      <c r="AA7" s="292"/>
      <c r="AB7" s="292"/>
      <c r="AC7" s="292"/>
      <c r="AD7" s="292"/>
      <c r="AE7" s="292"/>
      <c r="AF7" s="292"/>
      <c r="AG7" s="292"/>
    </row>
    <row r="8" spans="1:33" ht="20.100000000000001" customHeight="1" thickBot="1" x14ac:dyDescent="0.3">
      <c r="B8" s="557" t="s">
        <v>214</v>
      </c>
      <c r="C8" s="558"/>
      <c r="D8" s="558"/>
      <c r="E8" s="558"/>
      <c r="F8" s="558"/>
      <c r="G8" s="558"/>
      <c r="H8" s="559"/>
      <c r="N8" s="294"/>
      <c r="O8" s="294"/>
      <c r="P8" s="294"/>
      <c r="Q8" s="294"/>
      <c r="R8" s="294"/>
      <c r="S8" s="294"/>
      <c r="T8" s="294"/>
      <c r="U8" s="294"/>
      <c r="V8" s="294"/>
      <c r="W8" s="294"/>
      <c r="X8" s="294"/>
      <c r="Y8" s="292"/>
      <c r="Z8" s="292"/>
      <c r="AA8" s="292"/>
      <c r="AB8" s="292"/>
      <c r="AC8" s="292"/>
      <c r="AD8" s="292"/>
      <c r="AE8" s="292"/>
      <c r="AF8" s="292"/>
      <c r="AG8" s="292"/>
    </row>
    <row r="9" spans="1:33" s="295" customFormat="1" ht="37.5" customHeight="1" thickBot="1" x14ac:dyDescent="0.3">
      <c r="B9" s="296" t="s">
        <v>9</v>
      </c>
      <c r="C9" s="560" t="s">
        <v>0</v>
      </c>
      <c r="D9" s="561"/>
      <c r="E9" s="297" t="s">
        <v>96</v>
      </c>
      <c r="F9" s="298" t="s">
        <v>2</v>
      </c>
      <c r="G9" s="299" t="s">
        <v>97</v>
      </c>
      <c r="H9" s="300" t="s">
        <v>26</v>
      </c>
      <c r="N9" s="301"/>
      <c r="O9" s="302"/>
      <c r="P9" s="301"/>
      <c r="Q9" s="301"/>
      <c r="R9" s="301"/>
      <c r="S9" s="301"/>
      <c r="T9" s="302"/>
      <c r="U9" s="301"/>
      <c r="V9" s="301"/>
      <c r="W9" s="301"/>
      <c r="X9" s="301"/>
      <c r="Y9" s="303"/>
      <c r="Z9" s="303"/>
      <c r="AA9" s="303"/>
      <c r="AB9" s="303"/>
      <c r="AC9" s="303"/>
      <c r="AD9" s="303"/>
      <c r="AE9" s="303"/>
      <c r="AF9" s="303"/>
      <c r="AG9" s="303"/>
    </row>
    <row r="10" spans="1:33" s="295" customFormat="1" ht="0.95" customHeight="1" thickBot="1" x14ac:dyDescent="0.3">
      <c r="B10" s="304"/>
      <c r="C10" s="305"/>
      <c r="D10" s="306"/>
      <c r="E10" s="307"/>
      <c r="F10" s="308"/>
      <c r="G10" s="309"/>
      <c r="H10" s="310"/>
      <c r="N10" s="301"/>
      <c r="O10" s="302"/>
      <c r="P10" s="301"/>
      <c r="Q10" s="301"/>
      <c r="R10" s="301"/>
      <c r="S10" s="301"/>
      <c r="T10" s="302"/>
      <c r="U10" s="301"/>
      <c r="V10" s="301"/>
      <c r="W10" s="301"/>
      <c r="X10" s="301"/>
      <c r="Y10" s="303"/>
      <c r="Z10" s="303"/>
      <c r="AA10" s="303"/>
      <c r="AB10" s="303"/>
      <c r="AC10" s="303"/>
      <c r="AD10" s="303"/>
      <c r="AE10" s="303"/>
      <c r="AF10" s="303"/>
      <c r="AG10" s="303"/>
    </row>
    <row r="11" spans="1:33" ht="15" customHeight="1" x14ac:dyDescent="0.25">
      <c r="A11" s="281" t="s">
        <v>36</v>
      </c>
      <c r="B11" s="311">
        <v>1</v>
      </c>
      <c r="C11" s="566" t="s">
        <v>5</v>
      </c>
      <c r="D11" s="567"/>
      <c r="E11" s="312" t="s">
        <v>6</v>
      </c>
      <c r="F11" s="313">
        <f>F68</f>
        <v>583</v>
      </c>
      <c r="G11" s="184"/>
      <c r="H11" s="314">
        <f t="shared" ref="H11:H45" si="0">F11*G11</f>
        <v>0</v>
      </c>
      <c r="N11" s="301"/>
      <c r="O11" s="301"/>
      <c r="P11" s="301"/>
      <c r="Q11" s="301"/>
      <c r="R11" s="301"/>
      <c r="S11" s="301"/>
      <c r="T11" s="301"/>
      <c r="U11" s="301"/>
      <c r="V11" s="301"/>
      <c r="W11" s="301"/>
      <c r="X11" s="301"/>
      <c r="Y11" s="292"/>
      <c r="Z11" s="292"/>
      <c r="AA11" s="292"/>
      <c r="AB11" s="292"/>
      <c r="AC11" s="292"/>
      <c r="AD11" s="292"/>
      <c r="AE11" s="292"/>
      <c r="AF11" s="292"/>
      <c r="AG11" s="292"/>
    </row>
    <row r="12" spans="1:33" ht="15" customHeight="1" x14ac:dyDescent="0.25">
      <c r="A12" s="281" t="s">
        <v>37</v>
      </c>
      <c r="B12" s="315">
        <f>B11+1</f>
        <v>2</v>
      </c>
      <c r="C12" s="546" t="s">
        <v>181</v>
      </c>
      <c r="D12" s="547"/>
      <c r="E12" s="316" t="s">
        <v>3</v>
      </c>
      <c r="F12" s="317">
        <f>IF(H75="No",ROUNDUP(((H63-1.5+F65)*H66),0),ROUNDUP(((H63+2+F65)*H66),0))</f>
        <v>57</v>
      </c>
      <c r="G12" s="185"/>
      <c r="H12" s="318">
        <f t="shared" si="0"/>
        <v>0</v>
      </c>
      <c r="J12" s="319">
        <v>6</v>
      </c>
      <c r="K12" s="282"/>
      <c r="L12" s="282"/>
      <c r="M12" s="282"/>
      <c r="N12" s="301"/>
      <c r="O12" s="301"/>
      <c r="P12" s="301"/>
      <c r="Q12" s="301"/>
      <c r="R12" s="301"/>
      <c r="S12" s="301"/>
      <c r="T12" s="301"/>
      <c r="U12" s="301"/>
      <c r="V12" s="301"/>
      <c r="W12" s="301"/>
      <c r="X12" s="301"/>
      <c r="Y12" s="292"/>
      <c r="Z12" s="292"/>
      <c r="AA12" s="292"/>
      <c r="AB12" s="292"/>
      <c r="AC12" s="292"/>
      <c r="AD12" s="292"/>
      <c r="AE12" s="292"/>
      <c r="AF12" s="292"/>
      <c r="AG12" s="292"/>
    </row>
    <row r="13" spans="1:33" ht="15" customHeight="1" x14ac:dyDescent="0.25">
      <c r="A13" s="281" t="s">
        <v>38</v>
      </c>
      <c r="B13" s="315">
        <f t="shared" ref="B13:B49" si="1">B12+1</f>
        <v>3</v>
      </c>
      <c r="C13" s="546" t="s">
        <v>100</v>
      </c>
      <c r="D13" s="547"/>
      <c r="E13" s="316" t="s">
        <v>4</v>
      </c>
      <c r="F13" s="317">
        <f>H66</f>
        <v>2</v>
      </c>
      <c r="G13" s="185"/>
      <c r="H13" s="318">
        <f t="shared" si="0"/>
        <v>0</v>
      </c>
      <c r="K13" s="282"/>
      <c r="L13" s="282"/>
      <c r="M13" s="287"/>
      <c r="N13" s="287"/>
      <c r="O13" s="320"/>
      <c r="P13" s="287"/>
      <c r="Q13" s="287"/>
      <c r="R13" s="321"/>
      <c r="S13" s="321"/>
      <c r="T13" s="320"/>
      <c r="U13" s="322"/>
      <c r="V13" s="323"/>
      <c r="W13" s="324"/>
      <c r="X13" s="325"/>
      <c r="Y13" s="292"/>
      <c r="Z13" s="292"/>
      <c r="AA13" s="292"/>
      <c r="AB13" s="292"/>
      <c r="AC13" s="292"/>
      <c r="AD13" s="292"/>
      <c r="AE13" s="292"/>
      <c r="AF13" s="292"/>
      <c r="AG13" s="292"/>
    </row>
    <row r="14" spans="1:33" ht="15" customHeight="1" x14ac:dyDescent="0.25">
      <c r="A14" s="281" t="s">
        <v>39</v>
      </c>
      <c r="B14" s="315">
        <f t="shared" si="1"/>
        <v>4</v>
      </c>
      <c r="C14" s="546" t="s">
        <v>83</v>
      </c>
      <c r="D14" s="547"/>
      <c r="E14" s="316" t="s">
        <v>4</v>
      </c>
      <c r="F14" s="317">
        <f>H66</f>
        <v>2</v>
      </c>
      <c r="G14" s="185"/>
      <c r="H14" s="318">
        <f t="shared" si="0"/>
        <v>0</v>
      </c>
      <c r="J14" s="326"/>
      <c r="K14" s="327"/>
      <c r="L14" s="287"/>
      <c r="M14" s="287"/>
      <c r="N14" s="287"/>
      <c r="O14" s="194"/>
      <c r="P14" s="282"/>
      <c r="R14" s="328"/>
      <c r="S14" s="328"/>
      <c r="T14" s="329"/>
      <c r="U14" s="323"/>
      <c r="V14" s="323"/>
      <c r="W14" s="324"/>
      <c r="X14" s="325"/>
      <c r="Y14" s="292"/>
      <c r="Z14" s="292"/>
      <c r="AA14" s="292"/>
      <c r="AB14" s="292"/>
      <c r="AC14" s="292"/>
      <c r="AD14" s="292"/>
      <c r="AE14" s="292"/>
      <c r="AF14" s="292"/>
      <c r="AG14" s="292"/>
    </row>
    <row r="15" spans="1:33" ht="15" customHeight="1" x14ac:dyDescent="0.25">
      <c r="A15" s="281" t="s">
        <v>40</v>
      </c>
      <c r="B15" s="315">
        <f t="shared" si="1"/>
        <v>5</v>
      </c>
      <c r="C15" s="546" t="s">
        <v>144</v>
      </c>
      <c r="D15" s="547"/>
      <c r="E15" s="316" t="s">
        <v>4</v>
      </c>
      <c r="F15" s="317">
        <f>IF((H63)&lt;18.3,2,2+(ROUNDDOWN(((H63-10.1)/8),0)))</f>
        <v>3</v>
      </c>
      <c r="G15" s="185"/>
      <c r="H15" s="318">
        <f t="shared" si="0"/>
        <v>0</v>
      </c>
      <c r="J15" s="329"/>
      <c r="K15" s="327"/>
      <c r="L15" s="287"/>
      <c r="M15" s="330"/>
      <c r="N15" s="287"/>
      <c r="O15" s="194"/>
      <c r="P15" s="287"/>
      <c r="Q15" s="287"/>
      <c r="R15" s="328"/>
      <c r="S15" s="328"/>
      <c r="T15" s="329"/>
      <c r="U15" s="323"/>
      <c r="V15" s="323"/>
      <c r="W15" s="331"/>
      <c r="X15" s="325"/>
      <c r="Y15" s="292"/>
      <c r="Z15" s="292"/>
      <c r="AA15" s="292"/>
      <c r="AB15" s="292"/>
      <c r="AC15" s="292"/>
      <c r="AD15" s="292"/>
      <c r="AE15" s="292"/>
      <c r="AF15" s="292"/>
      <c r="AG15" s="292"/>
    </row>
    <row r="16" spans="1:33" ht="15" customHeight="1" x14ac:dyDescent="0.25">
      <c r="A16" s="281" t="s">
        <v>41</v>
      </c>
      <c r="B16" s="332">
        <f t="shared" si="1"/>
        <v>6</v>
      </c>
      <c r="C16" s="548" t="s">
        <v>201</v>
      </c>
      <c r="D16" s="549"/>
      <c r="E16" s="333"/>
      <c r="F16" s="334"/>
      <c r="G16" s="204"/>
      <c r="H16" s="335"/>
      <c r="J16" s="329"/>
      <c r="K16" s="328"/>
      <c r="L16" s="328"/>
      <c r="M16" s="328"/>
      <c r="N16" s="328"/>
      <c r="O16" s="194"/>
      <c r="P16" s="287"/>
      <c r="Q16" s="287"/>
      <c r="R16" s="328"/>
      <c r="S16" s="328"/>
      <c r="T16" s="329"/>
      <c r="U16" s="323"/>
      <c r="V16" s="323"/>
      <c r="W16" s="324"/>
      <c r="X16" s="325"/>
      <c r="Y16" s="292"/>
      <c r="Z16" s="292"/>
      <c r="AA16" s="292"/>
      <c r="AB16" s="292"/>
      <c r="AC16" s="292"/>
      <c r="AD16" s="292"/>
      <c r="AE16" s="292"/>
      <c r="AF16" s="292"/>
      <c r="AG16" s="292"/>
    </row>
    <row r="17" spans="1:33" ht="15" customHeight="1" x14ac:dyDescent="0.25">
      <c r="A17" s="281" t="s">
        <v>42</v>
      </c>
      <c r="B17" s="315">
        <f>B16+1</f>
        <v>7</v>
      </c>
      <c r="C17" s="546" t="s">
        <v>193</v>
      </c>
      <c r="D17" s="547"/>
      <c r="E17" s="316" t="s">
        <v>4</v>
      </c>
      <c r="F17" s="336">
        <v>1</v>
      </c>
      <c r="G17" s="199"/>
      <c r="H17" s="318">
        <f>F17*G17</f>
        <v>0</v>
      </c>
      <c r="J17" s="329"/>
      <c r="K17" s="328"/>
      <c r="L17" s="328"/>
      <c r="M17" s="328"/>
      <c r="N17" s="328"/>
      <c r="O17" s="194"/>
      <c r="P17" s="287"/>
      <c r="Q17" s="287"/>
      <c r="R17" s="328"/>
      <c r="S17" s="328"/>
      <c r="T17" s="329"/>
      <c r="U17" s="323"/>
      <c r="V17" s="323"/>
      <c r="W17" s="324"/>
      <c r="X17" s="325"/>
      <c r="Y17" s="292"/>
      <c r="Z17" s="292"/>
      <c r="AA17" s="292"/>
      <c r="AB17" s="292"/>
      <c r="AC17" s="292"/>
      <c r="AD17" s="292"/>
      <c r="AE17" s="292"/>
      <c r="AF17" s="292"/>
      <c r="AG17" s="292"/>
    </row>
    <row r="18" spans="1:33" ht="15" customHeight="1" x14ac:dyDescent="0.25">
      <c r="B18" s="315">
        <f>B17+1</f>
        <v>8</v>
      </c>
      <c r="C18" s="546" t="s">
        <v>116</v>
      </c>
      <c r="D18" s="547"/>
      <c r="E18" s="316" t="s">
        <v>4</v>
      </c>
      <c r="F18" s="336">
        <v>1</v>
      </c>
      <c r="G18" s="199"/>
      <c r="H18" s="318">
        <f t="shared" si="0"/>
        <v>0</v>
      </c>
      <c r="J18" s="329"/>
      <c r="K18" s="328"/>
      <c r="L18" s="328"/>
      <c r="M18" s="328"/>
      <c r="N18" s="328"/>
      <c r="O18" s="194"/>
      <c r="P18" s="287"/>
      <c r="Q18" s="287"/>
      <c r="R18" s="328"/>
      <c r="S18" s="328"/>
      <c r="T18" s="329"/>
      <c r="U18" s="323"/>
      <c r="V18" s="323"/>
      <c r="W18" s="324"/>
      <c r="X18" s="325"/>
      <c r="Y18" s="292"/>
      <c r="Z18" s="292"/>
      <c r="AA18" s="292"/>
      <c r="AB18" s="292"/>
      <c r="AC18" s="292"/>
      <c r="AD18" s="292"/>
      <c r="AE18" s="292"/>
      <c r="AF18" s="292"/>
      <c r="AG18" s="292"/>
    </row>
    <row r="19" spans="1:33" ht="15" customHeight="1" x14ac:dyDescent="0.25">
      <c r="A19" s="281" t="s">
        <v>43</v>
      </c>
      <c r="B19" s="315">
        <f t="shared" si="1"/>
        <v>9</v>
      </c>
      <c r="C19" s="562" t="s">
        <v>204</v>
      </c>
      <c r="D19" s="563"/>
      <c r="E19" s="316" t="s">
        <v>4</v>
      </c>
      <c r="F19" s="336">
        <v>1</v>
      </c>
      <c r="G19" s="199"/>
      <c r="H19" s="318">
        <f t="shared" si="0"/>
        <v>0</v>
      </c>
      <c r="J19" s="329"/>
      <c r="K19" s="328"/>
      <c r="L19" s="328"/>
      <c r="M19" s="328"/>
      <c r="N19" s="328"/>
      <c r="O19" s="194"/>
      <c r="P19" s="287"/>
      <c r="Q19" s="287"/>
      <c r="R19" s="328"/>
      <c r="S19" s="328"/>
      <c r="T19" s="329"/>
      <c r="U19" s="323"/>
      <c r="V19" s="323"/>
      <c r="W19" s="324"/>
      <c r="X19" s="325"/>
      <c r="Y19" s="292"/>
      <c r="Z19" s="292"/>
      <c r="AA19" s="292"/>
      <c r="AB19" s="292"/>
      <c r="AC19" s="292"/>
      <c r="AD19" s="292"/>
      <c r="AE19" s="292"/>
      <c r="AF19" s="292"/>
      <c r="AG19" s="292"/>
    </row>
    <row r="20" spans="1:33" ht="15" customHeight="1" x14ac:dyDescent="0.25">
      <c r="A20" s="281" t="s">
        <v>44</v>
      </c>
      <c r="B20" s="315">
        <f>B19+1</f>
        <v>10</v>
      </c>
      <c r="C20" s="337" t="s">
        <v>64</v>
      </c>
      <c r="D20" s="338"/>
      <c r="E20" s="316" t="s">
        <v>3</v>
      </c>
      <c r="F20" s="336">
        <f>IF(H78="YES",ROUNDUP((H63)*H66,0),0)</f>
        <v>39</v>
      </c>
      <c r="G20" s="199"/>
      <c r="H20" s="318">
        <f t="shared" si="0"/>
        <v>0</v>
      </c>
      <c r="J20" s="329"/>
      <c r="K20" s="339"/>
      <c r="L20" s="328"/>
      <c r="M20" s="328"/>
      <c r="N20" s="328"/>
      <c r="O20" s="194"/>
      <c r="P20" s="287"/>
      <c r="Q20" s="287"/>
      <c r="R20" s="328"/>
      <c r="S20" s="328"/>
      <c r="T20" s="329"/>
      <c r="U20" s="323"/>
      <c r="V20" s="323"/>
      <c r="W20" s="324"/>
      <c r="X20" s="325"/>
      <c r="Y20" s="292"/>
      <c r="Z20" s="292"/>
      <c r="AA20" s="292"/>
      <c r="AB20" s="292"/>
      <c r="AC20" s="292"/>
      <c r="AD20" s="292"/>
      <c r="AE20" s="292"/>
      <c r="AF20" s="292"/>
      <c r="AG20" s="292"/>
    </row>
    <row r="21" spans="1:33" ht="15" customHeight="1" x14ac:dyDescent="0.25">
      <c r="A21" s="281" t="s">
        <v>56</v>
      </c>
      <c r="B21" s="315">
        <f>B20+1</f>
        <v>11</v>
      </c>
      <c r="C21" s="551" t="s">
        <v>194</v>
      </c>
      <c r="D21" s="552"/>
      <c r="E21" s="340" t="s">
        <v>6</v>
      </c>
      <c r="F21" s="336">
        <f>IF(H72="NO",0,F68)</f>
        <v>583</v>
      </c>
      <c r="G21" s="185"/>
      <c r="H21" s="318">
        <f t="shared" si="0"/>
        <v>0</v>
      </c>
      <c r="J21" s="323"/>
      <c r="K21" s="328"/>
      <c r="L21" s="328"/>
      <c r="M21" s="328"/>
      <c r="N21" s="328"/>
      <c r="O21" s="194"/>
      <c r="P21" s="287"/>
      <c r="Q21" s="287"/>
      <c r="R21" s="328"/>
      <c r="S21" s="328"/>
      <c r="T21" s="329"/>
      <c r="U21" s="323"/>
      <c r="V21" s="323"/>
      <c r="W21" s="324"/>
      <c r="X21" s="325"/>
      <c r="Y21" s="292"/>
      <c r="Z21" s="292"/>
      <c r="AA21" s="292"/>
      <c r="AB21" s="292"/>
      <c r="AC21" s="292"/>
      <c r="AD21" s="292"/>
      <c r="AE21" s="292"/>
      <c r="AF21" s="292"/>
      <c r="AG21" s="292"/>
    </row>
    <row r="22" spans="1:33" ht="15" customHeight="1" x14ac:dyDescent="0.25">
      <c r="B22" s="332">
        <f t="shared" si="1"/>
        <v>12</v>
      </c>
      <c r="C22" s="548" t="s">
        <v>201</v>
      </c>
      <c r="D22" s="549"/>
      <c r="E22" s="333"/>
      <c r="F22" s="334"/>
      <c r="G22" s="204"/>
      <c r="H22" s="335"/>
      <c r="J22" s="329"/>
      <c r="K22" s="328"/>
      <c r="L22" s="328"/>
      <c r="M22" s="328"/>
      <c r="N22" s="328"/>
      <c r="O22" s="194"/>
      <c r="P22" s="206"/>
      <c r="Q22" s="328"/>
      <c r="R22" s="328"/>
      <c r="S22" s="328"/>
      <c r="T22" s="329"/>
      <c r="U22" s="323"/>
      <c r="V22" s="323"/>
      <c r="W22" s="324"/>
      <c r="X22" s="325"/>
      <c r="Y22" s="292"/>
      <c r="Z22" s="292"/>
      <c r="AA22" s="292"/>
      <c r="AB22" s="292"/>
      <c r="AC22" s="292"/>
      <c r="AD22" s="292"/>
      <c r="AE22" s="292"/>
      <c r="AF22" s="292"/>
      <c r="AG22" s="292"/>
    </row>
    <row r="23" spans="1:33" ht="15" customHeight="1" x14ac:dyDescent="0.25">
      <c r="B23" s="315">
        <f>B22+1</f>
        <v>13</v>
      </c>
      <c r="C23" s="341" t="s">
        <v>63</v>
      </c>
      <c r="D23" s="342"/>
      <c r="E23" s="316" t="s">
        <v>4</v>
      </c>
      <c r="F23" s="336">
        <f>IF(H75="Yes",1,0)</f>
        <v>1</v>
      </c>
      <c r="G23" s="185"/>
      <c r="H23" s="318">
        <f t="shared" si="0"/>
        <v>0</v>
      </c>
      <c r="K23" s="328"/>
      <c r="L23" s="328"/>
      <c r="M23" s="343" t="s">
        <v>149</v>
      </c>
      <c r="N23" s="343"/>
      <c r="O23" s="344"/>
      <c r="P23" s="345"/>
      <c r="Q23" s="328"/>
      <c r="R23" s="328"/>
      <c r="S23" s="328"/>
      <c r="T23" s="329"/>
      <c r="U23" s="323"/>
      <c r="V23" s="323"/>
      <c r="W23" s="324"/>
      <c r="X23" s="325"/>
      <c r="Y23" s="292"/>
      <c r="Z23" s="292"/>
      <c r="AA23" s="292"/>
      <c r="AB23" s="292"/>
      <c r="AC23" s="292"/>
      <c r="AD23" s="292"/>
      <c r="AE23" s="292"/>
      <c r="AF23" s="292"/>
      <c r="AG23" s="292"/>
    </row>
    <row r="24" spans="1:33" ht="15" customHeight="1" x14ac:dyDescent="0.25">
      <c r="A24" s="281" t="s">
        <v>45</v>
      </c>
      <c r="B24" s="315">
        <f t="shared" si="1"/>
        <v>14</v>
      </c>
      <c r="C24" s="546" t="s">
        <v>182</v>
      </c>
      <c r="D24" s="547"/>
      <c r="E24" s="316" t="s">
        <v>4</v>
      </c>
      <c r="F24" s="346">
        <v>3</v>
      </c>
      <c r="G24" s="185"/>
      <c r="H24" s="318">
        <f t="shared" si="0"/>
        <v>0</v>
      </c>
      <c r="J24" s="282"/>
      <c r="K24" s="328"/>
      <c r="L24" s="328"/>
      <c r="M24" s="343" t="s">
        <v>150</v>
      </c>
      <c r="N24" s="343"/>
      <c r="O24" s="345" t="s">
        <v>151</v>
      </c>
      <c r="P24" s="345" t="s">
        <v>158</v>
      </c>
      <c r="Q24" s="328"/>
      <c r="R24" s="328"/>
      <c r="S24" s="328"/>
      <c r="T24" s="329"/>
      <c r="U24" s="323"/>
      <c r="V24" s="323"/>
      <c r="W24" s="324"/>
      <c r="X24" s="325"/>
      <c r="Y24" s="292"/>
      <c r="Z24" s="292"/>
      <c r="AA24" s="292"/>
      <c r="AB24" s="292"/>
      <c r="AC24" s="292"/>
      <c r="AD24" s="292"/>
      <c r="AE24" s="292"/>
      <c r="AF24" s="292"/>
      <c r="AG24" s="292"/>
    </row>
    <row r="25" spans="1:33" ht="15" customHeight="1" x14ac:dyDescent="0.25">
      <c r="A25" s="281" t="s">
        <v>46</v>
      </c>
      <c r="B25" s="315">
        <f t="shared" si="1"/>
        <v>15</v>
      </c>
      <c r="C25" s="546" t="s">
        <v>183</v>
      </c>
      <c r="D25" s="547"/>
      <c r="E25" s="316" t="s">
        <v>4</v>
      </c>
      <c r="F25" s="346">
        <v>2</v>
      </c>
      <c r="G25" s="185"/>
      <c r="H25" s="318">
        <f t="shared" si="0"/>
        <v>0</v>
      </c>
      <c r="J25" s="347"/>
      <c r="K25" s="292"/>
      <c r="L25" s="287"/>
      <c r="M25" s="340" t="s">
        <v>167</v>
      </c>
      <c r="N25" s="340"/>
      <c r="O25" s="340" t="s">
        <v>168</v>
      </c>
      <c r="P25" s="340" t="s">
        <v>169</v>
      </c>
      <c r="Q25" s="327" t="s">
        <v>165</v>
      </c>
      <c r="R25" s="348"/>
      <c r="S25" s="349"/>
      <c r="T25" s="214"/>
      <c r="U25" s="349"/>
      <c r="V25" s="329"/>
      <c r="W25" s="292"/>
      <c r="X25" s="292"/>
      <c r="Y25" s="292"/>
      <c r="Z25" s="292"/>
      <c r="AA25" s="292"/>
      <c r="AB25" s="292"/>
      <c r="AC25" s="292"/>
      <c r="AD25" s="292"/>
      <c r="AE25" s="292"/>
      <c r="AF25" s="292"/>
      <c r="AG25" s="292"/>
    </row>
    <row r="26" spans="1:33" ht="15" customHeight="1" x14ac:dyDescent="0.25">
      <c r="A26" s="281" t="s">
        <v>94</v>
      </c>
      <c r="B26" s="315">
        <f t="shared" si="1"/>
        <v>16</v>
      </c>
      <c r="C26" s="546" t="s">
        <v>184</v>
      </c>
      <c r="D26" s="547"/>
      <c r="E26" s="316" t="s">
        <v>4</v>
      </c>
      <c r="F26" s="336">
        <v>1</v>
      </c>
      <c r="G26" s="185"/>
      <c r="H26" s="318">
        <f t="shared" si="0"/>
        <v>0</v>
      </c>
      <c r="J26" s="347"/>
      <c r="K26" s="292"/>
      <c r="L26" s="350"/>
      <c r="M26" s="340" t="s">
        <v>166</v>
      </c>
      <c r="N26" s="340"/>
      <c r="O26" s="340" t="s">
        <v>163</v>
      </c>
      <c r="P26" s="340" t="s">
        <v>164</v>
      </c>
      <c r="Q26" s="327" t="s">
        <v>165</v>
      </c>
      <c r="R26" s="214"/>
      <c r="S26" s="351"/>
      <c r="T26" s="351"/>
      <c r="U26" s="351"/>
      <c r="V26" s="351"/>
      <c r="W26" s="323"/>
      <c r="X26" s="323"/>
      <c r="Y26" s="292"/>
      <c r="Z26" s="292"/>
      <c r="AA26" s="292"/>
      <c r="AB26" s="292"/>
      <c r="AC26" s="292"/>
      <c r="AD26" s="292"/>
      <c r="AE26" s="292"/>
      <c r="AF26" s="292"/>
      <c r="AG26" s="292"/>
    </row>
    <row r="27" spans="1:33" ht="15" customHeight="1" x14ac:dyDescent="0.25">
      <c r="A27" s="281" t="s">
        <v>47</v>
      </c>
      <c r="B27" s="315">
        <f t="shared" si="1"/>
        <v>17</v>
      </c>
      <c r="C27" s="564" t="s">
        <v>185</v>
      </c>
      <c r="D27" s="565"/>
      <c r="E27" s="316" t="s">
        <v>3</v>
      </c>
      <c r="F27" s="346">
        <f>IF(H75="Yes",5,0)</f>
        <v>5</v>
      </c>
      <c r="G27" s="185"/>
      <c r="H27" s="318">
        <f t="shared" si="0"/>
        <v>0</v>
      </c>
      <c r="J27" s="329"/>
      <c r="K27" s="327"/>
      <c r="L27" s="350"/>
      <c r="M27" s="340" t="s">
        <v>152</v>
      </c>
      <c r="N27" s="340"/>
      <c r="O27" s="340" t="s">
        <v>159</v>
      </c>
      <c r="P27" s="340" t="s">
        <v>162</v>
      </c>
      <c r="R27" s="351"/>
      <c r="S27" s="348"/>
      <c r="T27" s="348"/>
      <c r="U27" s="348"/>
      <c r="V27" s="348"/>
      <c r="W27" s="323"/>
      <c r="X27" s="323"/>
      <c r="Y27" s="292"/>
      <c r="Z27" s="292"/>
      <c r="AA27" s="292"/>
      <c r="AB27" s="292"/>
      <c r="AC27" s="292"/>
      <c r="AD27" s="292"/>
      <c r="AE27" s="292"/>
      <c r="AF27" s="292"/>
      <c r="AG27" s="292"/>
    </row>
    <row r="28" spans="1:33" ht="15" customHeight="1" x14ac:dyDescent="0.25">
      <c r="A28" s="281" t="s">
        <v>52</v>
      </c>
      <c r="B28" s="315">
        <f t="shared" si="1"/>
        <v>18</v>
      </c>
      <c r="C28" s="546" t="s">
        <v>186</v>
      </c>
      <c r="D28" s="547"/>
      <c r="E28" s="316" t="s">
        <v>3</v>
      </c>
      <c r="F28" s="352">
        <f>F65+F66</f>
        <v>10</v>
      </c>
      <c r="G28" s="185"/>
      <c r="H28" s="318">
        <f t="shared" si="0"/>
        <v>0</v>
      </c>
      <c r="J28" s="329"/>
      <c r="K28" s="327"/>
      <c r="L28" s="350"/>
      <c r="M28" s="340" t="s">
        <v>152</v>
      </c>
      <c r="N28" s="353"/>
      <c r="O28" s="340" t="s">
        <v>155</v>
      </c>
      <c r="P28" s="340" t="s">
        <v>160</v>
      </c>
      <c r="Q28" s="292"/>
      <c r="R28" s="351"/>
      <c r="S28" s="351"/>
      <c r="T28" s="351"/>
      <c r="U28" s="351"/>
      <c r="V28" s="351"/>
      <c r="W28" s="323"/>
      <c r="X28" s="323"/>
      <c r="Y28" s="292"/>
      <c r="Z28" s="292"/>
      <c r="AA28" s="292"/>
      <c r="AB28" s="292"/>
      <c r="AC28" s="292"/>
      <c r="AD28" s="292"/>
      <c r="AE28" s="292"/>
      <c r="AF28" s="292"/>
      <c r="AG28" s="292"/>
    </row>
    <row r="29" spans="1:33" ht="15" customHeight="1" x14ac:dyDescent="0.25">
      <c r="A29" s="281" t="s">
        <v>48</v>
      </c>
      <c r="B29" s="332">
        <f>B28+1</f>
        <v>19</v>
      </c>
      <c r="C29" s="555" t="s">
        <v>28</v>
      </c>
      <c r="D29" s="556"/>
      <c r="E29" s="333"/>
      <c r="F29" s="354"/>
      <c r="G29" s="204"/>
      <c r="H29" s="355"/>
      <c r="J29" s="287"/>
      <c r="K29" s="327"/>
      <c r="L29" s="350"/>
      <c r="M29" s="317" t="s">
        <v>153</v>
      </c>
      <c r="N29" s="340"/>
      <c r="O29" s="340" t="s">
        <v>156</v>
      </c>
      <c r="P29" s="340" t="s">
        <v>161</v>
      </c>
      <c r="Q29" s="292"/>
      <c r="R29" s="214"/>
      <c r="S29" s="351"/>
      <c r="T29" s="351"/>
      <c r="U29" s="351"/>
      <c r="V29" s="351"/>
      <c r="W29" s="323"/>
      <c r="X29" s="323"/>
      <c r="Y29" s="292"/>
      <c r="Z29" s="292"/>
      <c r="AA29" s="292"/>
      <c r="AB29" s="292"/>
      <c r="AC29" s="292"/>
      <c r="AD29" s="292"/>
      <c r="AE29" s="292"/>
      <c r="AF29" s="292"/>
      <c r="AG29" s="292"/>
    </row>
    <row r="30" spans="1:33" ht="15" customHeight="1" x14ac:dyDescent="0.25">
      <c r="B30" s="356">
        <f>B29+0.1</f>
        <v>19.100000000000001</v>
      </c>
      <c r="C30" s="357" t="s">
        <v>187</v>
      </c>
      <c r="D30" s="358"/>
      <c r="E30" s="316" t="s">
        <v>4</v>
      </c>
      <c r="F30" s="346">
        <v>2</v>
      </c>
      <c r="G30" s="185"/>
      <c r="H30" s="359">
        <f t="shared" si="0"/>
        <v>0</v>
      </c>
      <c r="J30" s="282"/>
      <c r="K30" s="327"/>
      <c r="L30" s="350"/>
      <c r="M30" s="317" t="s">
        <v>154</v>
      </c>
      <c r="N30" s="340"/>
      <c r="O30" s="340" t="s">
        <v>157</v>
      </c>
      <c r="P30" s="340" t="s">
        <v>170</v>
      </c>
      <c r="Q30" s="292"/>
      <c r="R30" s="214"/>
      <c r="S30" s="351"/>
      <c r="T30" s="351"/>
      <c r="U30" s="351"/>
      <c r="V30" s="351"/>
      <c r="W30" s="323"/>
      <c r="X30" s="323"/>
      <c r="Y30" s="292"/>
      <c r="Z30" s="292"/>
      <c r="AA30" s="292"/>
      <c r="AB30" s="292"/>
      <c r="AC30" s="292"/>
      <c r="AD30" s="292"/>
      <c r="AE30" s="292"/>
      <c r="AF30" s="292"/>
      <c r="AG30" s="292"/>
    </row>
    <row r="31" spans="1:33" ht="15" customHeight="1" x14ac:dyDescent="0.25">
      <c r="B31" s="356">
        <f t="shared" ref="B31:B34" si="2">B30+0.1</f>
        <v>19.200000000000003</v>
      </c>
      <c r="C31" s="357" t="s">
        <v>111</v>
      </c>
      <c r="D31" s="358"/>
      <c r="E31" s="316" t="s">
        <v>4</v>
      </c>
      <c r="F31" s="346">
        <v>1</v>
      </c>
      <c r="G31" s="185"/>
      <c r="H31" s="359">
        <f t="shared" si="0"/>
        <v>0</v>
      </c>
      <c r="J31" s="282"/>
      <c r="K31" s="327"/>
      <c r="L31" s="350"/>
      <c r="M31" s="350"/>
      <c r="N31" s="287"/>
      <c r="O31" s="223"/>
      <c r="P31" s="292"/>
      <c r="Q31" s="292"/>
      <c r="R31" s="214"/>
      <c r="S31" s="351"/>
      <c r="T31" s="351"/>
      <c r="U31" s="351"/>
      <c r="V31" s="351"/>
      <c r="W31" s="323"/>
      <c r="X31" s="323"/>
      <c r="Y31" s="292"/>
      <c r="Z31" s="292"/>
      <c r="AA31" s="292"/>
      <c r="AB31" s="292"/>
      <c r="AC31" s="292"/>
      <c r="AD31" s="292"/>
      <c r="AE31" s="292"/>
      <c r="AF31" s="292"/>
      <c r="AG31" s="292"/>
    </row>
    <row r="32" spans="1:33" ht="15" customHeight="1" x14ac:dyDescent="0.25">
      <c r="B32" s="356">
        <f t="shared" si="2"/>
        <v>19.300000000000004</v>
      </c>
      <c r="C32" s="357" t="s">
        <v>188</v>
      </c>
      <c r="D32" s="358"/>
      <c r="E32" s="316" t="s">
        <v>4</v>
      </c>
      <c r="F32" s="346">
        <v>1</v>
      </c>
      <c r="G32" s="185"/>
      <c r="H32" s="359">
        <f t="shared" si="0"/>
        <v>0</v>
      </c>
      <c r="J32" s="319"/>
      <c r="K32" s="327"/>
      <c r="L32" s="350"/>
      <c r="M32" s="350"/>
      <c r="N32" s="287"/>
      <c r="O32" s="223"/>
      <c r="P32" s="292"/>
      <c r="Q32" s="292"/>
      <c r="R32" s="214"/>
      <c r="S32" s="351"/>
      <c r="T32" s="351"/>
      <c r="U32" s="351"/>
      <c r="V32" s="351"/>
      <c r="W32" s="323"/>
      <c r="X32" s="323"/>
      <c r="Y32" s="292"/>
      <c r="Z32" s="292"/>
      <c r="AA32" s="292"/>
      <c r="AB32" s="292"/>
      <c r="AC32" s="292"/>
      <c r="AD32" s="292"/>
      <c r="AE32" s="292"/>
      <c r="AF32" s="292"/>
      <c r="AG32" s="292"/>
    </row>
    <row r="33" spans="1:33" ht="15" customHeight="1" x14ac:dyDescent="0.25">
      <c r="B33" s="356">
        <f t="shared" si="2"/>
        <v>19.400000000000006</v>
      </c>
      <c r="C33" s="357" t="s">
        <v>189</v>
      </c>
      <c r="D33" s="358"/>
      <c r="E33" s="316" t="s">
        <v>4</v>
      </c>
      <c r="F33" s="346">
        <v>4</v>
      </c>
      <c r="G33" s="185"/>
      <c r="H33" s="359">
        <f t="shared" si="0"/>
        <v>0</v>
      </c>
      <c r="J33" s="282"/>
      <c r="K33" s="292"/>
      <c r="L33" s="292"/>
      <c r="M33" s="292"/>
      <c r="N33" s="292"/>
      <c r="O33" s="292"/>
      <c r="P33" s="292"/>
      <c r="Q33" s="292"/>
      <c r="R33" s="292"/>
      <c r="S33" s="292"/>
      <c r="T33" s="292"/>
      <c r="U33" s="292"/>
      <c r="V33" s="292"/>
      <c r="W33" s="292"/>
      <c r="X33" s="292"/>
      <c r="Y33" s="292"/>
      <c r="Z33" s="292"/>
      <c r="AA33" s="292"/>
      <c r="AB33" s="292"/>
      <c r="AC33" s="292"/>
      <c r="AD33" s="292"/>
      <c r="AE33" s="292"/>
      <c r="AF33" s="292"/>
      <c r="AG33" s="292"/>
    </row>
    <row r="34" spans="1:33" ht="15" customHeight="1" x14ac:dyDescent="0.25">
      <c r="B34" s="356">
        <f t="shared" si="2"/>
        <v>19.500000000000007</v>
      </c>
      <c r="C34" s="357" t="s">
        <v>197</v>
      </c>
      <c r="D34" s="358"/>
      <c r="E34" s="316" t="s">
        <v>4</v>
      </c>
      <c r="F34" s="346">
        <v>1</v>
      </c>
      <c r="G34" s="185"/>
      <c r="H34" s="359">
        <f t="shared" si="0"/>
        <v>0</v>
      </c>
      <c r="J34" s="347"/>
      <c r="K34" s="292"/>
      <c r="L34" s="287"/>
      <c r="M34" s="287"/>
      <c r="N34" s="223"/>
      <c r="O34" s="292"/>
      <c r="P34" s="292"/>
      <c r="Q34" s="360"/>
      <c r="R34" s="361"/>
      <c r="S34" s="349"/>
      <c r="T34" s="214"/>
      <c r="U34" s="349"/>
      <c r="V34" s="329"/>
      <c r="W34" s="292"/>
      <c r="X34" s="292"/>
      <c r="Y34" s="292"/>
      <c r="Z34" s="292"/>
      <c r="AA34" s="292"/>
      <c r="AB34" s="292"/>
      <c r="AC34" s="292"/>
      <c r="AD34" s="292"/>
      <c r="AE34" s="292"/>
      <c r="AF34" s="292"/>
      <c r="AG34" s="292"/>
    </row>
    <row r="35" spans="1:33" ht="15" customHeight="1" x14ac:dyDescent="0.25">
      <c r="A35" s="281" t="s">
        <v>49</v>
      </c>
      <c r="B35" s="315">
        <f>B29+1</f>
        <v>20</v>
      </c>
      <c r="C35" s="546" t="s">
        <v>146</v>
      </c>
      <c r="D35" s="547"/>
      <c r="E35" s="316" t="s">
        <v>4</v>
      </c>
      <c r="F35" s="336">
        <v>1</v>
      </c>
      <c r="G35" s="185"/>
      <c r="H35" s="318">
        <f t="shared" si="0"/>
        <v>0</v>
      </c>
      <c r="J35" s="329"/>
      <c r="K35" s="292"/>
      <c r="L35" s="287"/>
      <c r="M35" s="350"/>
      <c r="N35" s="287"/>
      <c r="O35" s="292"/>
      <c r="P35" s="292"/>
      <c r="Q35" s="292"/>
      <c r="R35" s="214"/>
      <c r="S35" s="351"/>
      <c r="T35" s="351"/>
      <c r="U35" s="351"/>
      <c r="V35" s="351"/>
      <c r="W35" s="323"/>
      <c r="X35" s="323"/>
      <c r="Y35" s="292"/>
      <c r="Z35" s="292"/>
      <c r="AA35" s="292"/>
      <c r="AB35" s="292"/>
      <c r="AC35" s="292"/>
      <c r="AD35" s="292"/>
      <c r="AE35" s="292"/>
      <c r="AF35" s="292"/>
      <c r="AG35" s="292"/>
    </row>
    <row r="36" spans="1:33" ht="15" customHeight="1" x14ac:dyDescent="0.25">
      <c r="A36" s="281" t="s">
        <v>50</v>
      </c>
      <c r="B36" s="315">
        <f t="shared" si="1"/>
        <v>21</v>
      </c>
      <c r="C36" s="546" t="s">
        <v>89</v>
      </c>
      <c r="D36" s="547"/>
      <c r="E36" s="316" t="s">
        <v>4</v>
      </c>
      <c r="F36" s="336">
        <f>IF(H75="Yes",2,0)</f>
        <v>2</v>
      </c>
      <c r="G36" s="185"/>
      <c r="H36" s="318">
        <f t="shared" si="0"/>
        <v>0</v>
      </c>
      <c r="J36" s="329"/>
      <c r="K36" s="327"/>
      <c r="L36" s="287"/>
      <c r="M36" s="350" t="s">
        <v>142</v>
      </c>
      <c r="N36" s="287" t="s">
        <v>143</v>
      </c>
      <c r="O36" s="223"/>
      <c r="P36" s="292"/>
      <c r="Q36" s="292"/>
      <c r="R36" s="351"/>
      <c r="S36" s="348"/>
      <c r="T36" s="348"/>
      <c r="U36" s="348"/>
      <c r="V36" s="348"/>
      <c r="W36" s="329"/>
      <c r="X36" s="329"/>
      <c r="Y36" s="292"/>
      <c r="Z36" s="292"/>
      <c r="AA36" s="292"/>
      <c r="AB36" s="292"/>
      <c r="AC36" s="292"/>
      <c r="AD36" s="292"/>
      <c r="AE36" s="292"/>
      <c r="AF36" s="292"/>
      <c r="AG36" s="292"/>
    </row>
    <row r="37" spans="1:33" ht="15" customHeight="1" x14ac:dyDescent="0.25">
      <c r="B37" s="315">
        <f t="shared" si="1"/>
        <v>22</v>
      </c>
      <c r="C37" s="341" t="s">
        <v>118</v>
      </c>
      <c r="D37" s="342"/>
      <c r="E37" s="362" t="s">
        <v>4</v>
      </c>
      <c r="F37" s="336">
        <f>IF(H75="Yes",1,0)</f>
        <v>1</v>
      </c>
      <c r="G37" s="185"/>
      <c r="H37" s="318">
        <f t="shared" si="0"/>
        <v>0</v>
      </c>
      <c r="J37" s="282"/>
      <c r="K37" s="327"/>
      <c r="L37" s="287"/>
      <c r="M37" s="350">
        <v>0</v>
      </c>
      <c r="N37" s="350">
        <v>2</v>
      </c>
      <c r="O37" s="223"/>
      <c r="P37" s="292"/>
      <c r="Q37" s="292"/>
      <c r="R37" s="214"/>
      <c r="S37" s="351"/>
      <c r="T37" s="351"/>
      <c r="U37" s="351"/>
      <c r="V37" s="351"/>
      <c r="W37" s="351"/>
      <c r="X37" s="351"/>
      <c r="Y37" s="292"/>
      <c r="Z37" s="292"/>
      <c r="AA37" s="292"/>
      <c r="AB37" s="292"/>
      <c r="AC37" s="292"/>
      <c r="AD37" s="292"/>
      <c r="AE37" s="292"/>
      <c r="AF37" s="292"/>
      <c r="AG37" s="292"/>
    </row>
    <row r="38" spans="1:33" ht="15" customHeight="1" x14ac:dyDescent="0.25">
      <c r="B38" s="315">
        <f t="shared" si="1"/>
        <v>23</v>
      </c>
      <c r="C38" s="546" t="s">
        <v>59</v>
      </c>
      <c r="D38" s="547"/>
      <c r="E38" s="362" t="s">
        <v>4</v>
      </c>
      <c r="F38" s="336">
        <f>IF(H75="Yes",1,0)</f>
        <v>1</v>
      </c>
      <c r="G38" s="185"/>
      <c r="H38" s="318">
        <f t="shared" si="0"/>
        <v>0</v>
      </c>
      <c r="J38" s="282"/>
      <c r="K38" s="327"/>
      <c r="L38" s="287"/>
      <c r="M38" s="350">
        <v>1</v>
      </c>
      <c r="N38" s="350">
        <v>0</v>
      </c>
      <c r="O38" s="223"/>
      <c r="P38" s="292"/>
      <c r="Q38" s="292"/>
      <c r="R38" s="214"/>
      <c r="S38" s="351"/>
      <c r="T38" s="351"/>
      <c r="U38" s="351"/>
      <c r="V38" s="351"/>
      <c r="W38" s="351"/>
      <c r="X38" s="351"/>
      <c r="Y38" s="292"/>
      <c r="Z38" s="292"/>
      <c r="AA38" s="292"/>
      <c r="AB38" s="292"/>
      <c r="AC38" s="292"/>
      <c r="AD38" s="292"/>
      <c r="AE38" s="292"/>
      <c r="AF38" s="292"/>
      <c r="AG38" s="292"/>
    </row>
    <row r="39" spans="1:33" ht="15" customHeight="1" x14ac:dyDescent="0.25">
      <c r="A39" s="281" t="s">
        <v>53</v>
      </c>
      <c r="B39" s="315">
        <f t="shared" si="1"/>
        <v>24</v>
      </c>
      <c r="C39" s="546" t="s">
        <v>95</v>
      </c>
      <c r="D39" s="547"/>
      <c r="E39" s="316" t="s">
        <v>4</v>
      </c>
      <c r="F39" s="336">
        <v>1</v>
      </c>
      <c r="G39" s="185"/>
      <c r="H39" s="318">
        <f t="shared" si="0"/>
        <v>0</v>
      </c>
      <c r="J39" s="319"/>
      <c r="K39" s="327"/>
      <c r="L39" s="287"/>
      <c r="M39" s="350">
        <v>2</v>
      </c>
      <c r="N39" s="350">
        <v>1</v>
      </c>
      <c r="O39" s="223"/>
      <c r="P39" s="292"/>
      <c r="Q39" s="292"/>
      <c r="R39" s="214"/>
      <c r="S39" s="351"/>
      <c r="T39" s="351"/>
      <c r="U39" s="351"/>
      <c r="V39" s="351"/>
      <c r="W39" s="351"/>
      <c r="X39" s="351"/>
      <c r="Y39" s="292"/>
      <c r="Z39" s="292"/>
      <c r="AA39" s="292"/>
      <c r="AB39" s="292"/>
      <c r="AC39" s="292"/>
      <c r="AD39" s="292"/>
      <c r="AE39" s="292"/>
      <c r="AF39" s="292"/>
      <c r="AG39" s="292"/>
    </row>
    <row r="40" spans="1:33" ht="15" customHeight="1" x14ac:dyDescent="0.25">
      <c r="A40" s="281" t="s">
        <v>54</v>
      </c>
      <c r="B40" s="315">
        <f t="shared" si="1"/>
        <v>25</v>
      </c>
      <c r="C40" s="546" t="s">
        <v>8</v>
      </c>
      <c r="D40" s="547"/>
      <c r="E40" s="316" t="s">
        <v>29</v>
      </c>
      <c r="F40" s="336">
        <v>1</v>
      </c>
      <c r="G40" s="185"/>
      <c r="H40" s="318">
        <f t="shared" si="0"/>
        <v>0</v>
      </c>
      <c r="J40" s="282"/>
      <c r="K40" s="327"/>
      <c r="L40" s="287"/>
      <c r="M40" s="350">
        <v>0</v>
      </c>
      <c r="N40" s="350">
        <v>1</v>
      </c>
      <c r="O40" s="292"/>
      <c r="P40" s="292"/>
      <c r="Q40" s="292"/>
      <c r="R40" s="214"/>
      <c r="S40" s="351"/>
      <c r="T40" s="351"/>
      <c r="U40" s="351"/>
      <c r="V40" s="351"/>
      <c r="W40" s="351"/>
      <c r="X40" s="351"/>
      <c r="Y40" s="292"/>
      <c r="Z40" s="292"/>
      <c r="AA40" s="292"/>
      <c r="AB40" s="292"/>
      <c r="AC40" s="292"/>
      <c r="AD40" s="292"/>
      <c r="AE40" s="292"/>
      <c r="AF40" s="292"/>
      <c r="AG40" s="292"/>
    </row>
    <row r="41" spans="1:33" ht="15" customHeight="1" x14ac:dyDescent="0.25">
      <c r="A41" s="281" t="s">
        <v>55</v>
      </c>
      <c r="B41" s="332">
        <f t="shared" si="1"/>
        <v>26</v>
      </c>
      <c r="C41" s="548" t="s">
        <v>201</v>
      </c>
      <c r="D41" s="549"/>
      <c r="E41" s="333"/>
      <c r="F41" s="334"/>
      <c r="G41" s="204"/>
      <c r="H41" s="335"/>
      <c r="J41" s="347"/>
      <c r="N41" s="287"/>
      <c r="Y41" s="292"/>
      <c r="Z41" s="292"/>
      <c r="AA41" s="292"/>
      <c r="AB41" s="292"/>
      <c r="AC41" s="292"/>
      <c r="AD41" s="292"/>
      <c r="AE41" s="292"/>
      <c r="AF41" s="292"/>
      <c r="AG41" s="292"/>
    </row>
    <row r="42" spans="1:33" ht="15" customHeight="1" x14ac:dyDescent="0.25">
      <c r="A42" s="281" t="s">
        <v>62</v>
      </c>
      <c r="B42" s="315">
        <f t="shared" si="1"/>
        <v>27</v>
      </c>
      <c r="C42" s="553" t="s">
        <v>119</v>
      </c>
      <c r="D42" s="554"/>
      <c r="E42" s="363" t="s">
        <v>4</v>
      </c>
      <c r="F42" s="346">
        <v>1</v>
      </c>
      <c r="G42" s="185"/>
      <c r="H42" s="364">
        <f t="shared" si="0"/>
        <v>0</v>
      </c>
      <c r="J42" s="347"/>
      <c r="N42" s="287"/>
      <c r="Y42" s="292"/>
      <c r="Z42" s="292"/>
      <c r="AA42" s="292"/>
      <c r="AB42" s="292"/>
      <c r="AC42" s="292"/>
      <c r="AD42" s="292"/>
      <c r="AE42" s="292"/>
      <c r="AF42" s="292"/>
      <c r="AG42" s="292"/>
    </row>
    <row r="43" spans="1:33" ht="15" customHeight="1" x14ac:dyDescent="0.25">
      <c r="B43" s="332">
        <f t="shared" ref="B43" si="3">B42+1</f>
        <v>28</v>
      </c>
      <c r="C43" s="548" t="s">
        <v>201</v>
      </c>
      <c r="D43" s="549"/>
      <c r="E43" s="333"/>
      <c r="F43" s="334"/>
      <c r="G43" s="204"/>
      <c r="H43" s="335"/>
      <c r="J43" s="347"/>
      <c r="L43" s="282"/>
      <c r="M43" s="350"/>
      <c r="N43" s="287"/>
      <c r="O43" s="223"/>
      <c r="Y43" s="292"/>
      <c r="Z43" s="292"/>
      <c r="AA43" s="292"/>
      <c r="AB43" s="292"/>
      <c r="AC43" s="292"/>
      <c r="AD43" s="292"/>
      <c r="AE43" s="292"/>
      <c r="AF43" s="292"/>
      <c r="AG43" s="292"/>
    </row>
    <row r="44" spans="1:33" ht="15" customHeight="1" x14ac:dyDescent="0.25">
      <c r="B44" s="315">
        <f t="shared" si="1"/>
        <v>29</v>
      </c>
      <c r="C44" s="341" t="s">
        <v>178</v>
      </c>
      <c r="D44" s="342"/>
      <c r="E44" s="362" t="s">
        <v>61</v>
      </c>
      <c r="F44" s="336">
        <v>60</v>
      </c>
      <c r="G44" s="185"/>
      <c r="H44" s="318">
        <f t="shared" si="0"/>
        <v>0</v>
      </c>
      <c r="J44" s="329"/>
      <c r="K44" s="327"/>
      <c r="L44" s="287"/>
      <c r="M44" s="350"/>
      <c r="N44" s="287"/>
      <c r="O44" s="223"/>
      <c r="Y44" s="292"/>
      <c r="Z44" s="292"/>
      <c r="AA44" s="292"/>
      <c r="AB44" s="292"/>
      <c r="AC44" s="292"/>
      <c r="AD44" s="292"/>
      <c r="AE44" s="292"/>
      <c r="AF44" s="292"/>
      <c r="AG44" s="292"/>
    </row>
    <row r="45" spans="1:33" ht="15" customHeight="1" x14ac:dyDescent="0.25">
      <c r="B45" s="315">
        <f t="shared" si="1"/>
        <v>30</v>
      </c>
      <c r="C45" s="341" t="s">
        <v>202</v>
      </c>
      <c r="D45" s="342"/>
      <c r="E45" s="362" t="s">
        <v>6</v>
      </c>
      <c r="F45" s="336">
        <f>ROUNDUP(F21/2,0)</f>
        <v>292</v>
      </c>
      <c r="G45" s="185"/>
      <c r="H45" s="318">
        <f t="shared" si="0"/>
        <v>0</v>
      </c>
      <c r="K45" s="327"/>
      <c r="L45" s="287"/>
      <c r="M45" s="350"/>
      <c r="N45" s="287"/>
      <c r="O45" s="223"/>
    </row>
    <row r="46" spans="1:33" ht="15" customHeight="1" x14ac:dyDescent="0.25">
      <c r="B46" s="315">
        <f t="shared" si="1"/>
        <v>31</v>
      </c>
      <c r="C46" s="341" t="s">
        <v>80</v>
      </c>
      <c r="D46" s="342"/>
      <c r="E46" s="362" t="s">
        <v>61</v>
      </c>
      <c r="F46" s="336">
        <v>200</v>
      </c>
      <c r="G46" s="185"/>
      <c r="H46" s="318">
        <f t="shared" ref="H46:H48" si="4">F46*G46</f>
        <v>0</v>
      </c>
      <c r="K46" s="327"/>
      <c r="L46" s="287"/>
      <c r="M46" s="350"/>
      <c r="N46" s="287"/>
      <c r="O46" s="223"/>
    </row>
    <row r="47" spans="1:33" ht="15" customHeight="1" x14ac:dyDescent="0.25">
      <c r="B47" s="315">
        <f t="shared" si="1"/>
        <v>32</v>
      </c>
      <c r="C47" s="341" t="s">
        <v>199</v>
      </c>
      <c r="D47" s="342"/>
      <c r="E47" s="362" t="s">
        <v>3</v>
      </c>
      <c r="F47" s="336">
        <v>45</v>
      </c>
      <c r="G47" s="185"/>
      <c r="H47" s="364">
        <f t="shared" si="4"/>
        <v>0</v>
      </c>
      <c r="K47" s="327"/>
      <c r="L47" s="287"/>
      <c r="M47" s="350"/>
      <c r="N47" s="287"/>
      <c r="O47" s="223"/>
    </row>
    <row r="48" spans="1:33" ht="15" customHeight="1" x14ac:dyDescent="0.25">
      <c r="A48" s="281" t="s">
        <v>171</v>
      </c>
      <c r="B48" s="315">
        <f t="shared" si="1"/>
        <v>33</v>
      </c>
      <c r="C48" s="365" t="s">
        <v>98</v>
      </c>
      <c r="D48" s="366"/>
      <c r="E48" s="367" t="s">
        <v>61</v>
      </c>
      <c r="F48" s="336">
        <v>60</v>
      </c>
      <c r="G48" s="368"/>
      <c r="H48" s="364">
        <f t="shared" si="4"/>
        <v>0</v>
      </c>
      <c r="K48" s="327"/>
      <c r="L48" s="287"/>
      <c r="M48" s="350"/>
      <c r="N48" s="287"/>
      <c r="O48" s="223"/>
    </row>
    <row r="49" spans="2:33" ht="15" customHeight="1" x14ac:dyDescent="0.25">
      <c r="B49" s="332">
        <f t="shared" si="1"/>
        <v>34</v>
      </c>
      <c r="C49" s="548" t="s">
        <v>201</v>
      </c>
      <c r="D49" s="549"/>
      <c r="E49" s="333"/>
      <c r="F49" s="334"/>
      <c r="G49" s="204"/>
      <c r="H49" s="335"/>
      <c r="J49" s="282"/>
      <c r="K49" s="327"/>
      <c r="L49" s="287"/>
      <c r="M49" s="350"/>
      <c r="N49" s="287"/>
      <c r="O49" s="223"/>
    </row>
    <row r="50" spans="2:33" ht="15" customHeight="1" x14ac:dyDescent="0.25">
      <c r="B50" s="332"/>
      <c r="C50" s="369"/>
      <c r="D50" s="370"/>
      <c r="E50" s="371"/>
      <c r="F50" s="372"/>
      <c r="G50" s="373"/>
      <c r="H50" s="374"/>
      <c r="J50" s="282"/>
      <c r="K50" s="327"/>
      <c r="L50" s="287"/>
      <c r="M50" s="350"/>
      <c r="N50" s="287"/>
    </row>
    <row r="51" spans="2:33" ht="15" customHeight="1" thickBot="1" x14ac:dyDescent="0.3">
      <c r="B51" s="332"/>
      <c r="C51" s="375"/>
      <c r="D51" s="376"/>
      <c r="E51" s="377"/>
      <c r="F51" s="372"/>
      <c r="G51" s="242"/>
      <c r="H51" s="355"/>
      <c r="J51" s="282"/>
      <c r="N51" s="287"/>
      <c r="Y51" s="292"/>
      <c r="Z51" s="292"/>
      <c r="AA51" s="292"/>
      <c r="AB51" s="292"/>
      <c r="AC51" s="292"/>
      <c r="AD51" s="292"/>
      <c r="AE51" s="292"/>
      <c r="AF51" s="292"/>
      <c r="AG51" s="292"/>
    </row>
    <row r="52" spans="2:33" ht="15" customHeight="1" thickBot="1" x14ac:dyDescent="0.3">
      <c r="B52" s="378"/>
      <c r="C52" s="544" t="s">
        <v>103</v>
      </c>
      <c r="D52" s="545"/>
      <c r="E52" s="379"/>
      <c r="F52" s="380"/>
      <c r="G52" s="381"/>
      <c r="H52" s="382">
        <f>SUM(H11:H51)</f>
        <v>0</v>
      </c>
      <c r="N52" s="287"/>
      <c r="Y52" s="292"/>
      <c r="Z52" s="292"/>
      <c r="AA52" s="292"/>
      <c r="AB52" s="292"/>
      <c r="AC52" s="292"/>
      <c r="AD52" s="292"/>
      <c r="AE52" s="292"/>
      <c r="AF52" s="292"/>
      <c r="AG52" s="292"/>
    </row>
    <row r="53" spans="2:33" ht="15" customHeight="1" x14ac:dyDescent="0.25">
      <c r="B53" s="383">
        <f>MAX(B11:B52)+1</f>
        <v>35</v>
      </c>
      <c r="C53" s="577" t="s">
        <v>219</v>
      </c>
      <c r="D53" s="550"/>
      <c r="E53" s="248" t="s">
        <v>29</v>
      </c>
      <c r="F53" s="249">
        <v>1</v>
      </c>
      <c r="G53" s="384"/>
      <c r="H53" s="251">
        <f>ROUNDUP(F53*G53,0)</f>
        <v>0</v>
      </c>
      <c r="I53" s="385">
        <v>0.1</v>
      </c>
      <c r="Y53" s="292"/>
      <c r="Z53" s="292"/>
      <c r="AA53" s="292"/>
      <c r="AB53" s="292"/>
      <c r="AC53" s="292"/>
      <c r="AD53" s="292"/>
      <c r="AE53" s="292"/>
      <c r="AF53" s="292"/>
      <c r="AG53" s="292"/>
    </row>
    <row r="54" spans="2:33" ht="15" customHeight="1" x14ac:dyDescent="0.25">
      <c r="B54" s="315">
        <f>MAX(B12:B53)+1</f>
        <v>36</v>
      </c>
      <c r="C54" s="578" t="s">
        <v>220</v>
      </c>
      <c r="D54" s="386"/>
      <c r="E54" s="48" t="s">
        <v>29</v>
      </c>
      <c r="F54" s="255">
        <v>1</v>
      </c>
      <c r="G54" s="387"/>
      <c r="H54" s="251">
        <f>ROUNDUP(F54*G54,0)</f>
        <v>0</v>
      </c>
      <c r="I54" s="388">
        <v>1.4E-2</v>
      </c>
      <c r="Q54" s="389"/>
      <c r="R54" s="291"/>
      <c r="S54" s="287"/>
      <c r="T54" s="292"/>
      <c r="U54" s="287"/>
      <c r="V54" s="389"/>
      <c r="W54" s="291"/>
      <c r="X54" s="291"/>
      <c r="Y54" s="292"/>
      <c r="Z54" s="292"/>
      <c r="AA54" s="292"/>
      <c r="AB54" s="292"/>
      <c r="AC54" s="292"/>
      <c r="AD54" s="292"/>
      <c r="AE54" s="292"/>
      <c r="AF54" s="292"/>
      <c r="AG54" s="292"/>
    </row>
    <row r="55" spans="2:33" ht="15" customHeight="1" x14ac:dyDescent="0.25">
      <c r="B55" s="315"/>
      <c r="C55" s="390" t="str">
        <f>'OVERALL ESTIMATE LS 21 GRP 2'!C54</f>
        <v xml:space="preserve">Total Base Bid Based on Completion time of 240 Calendar days </v>
      </c>
      <c r="D55" s="386"/>
      <c r="E55" s="340"/>
      <c r="F55" s="391"/>
      <c r="G55" s="392"/>
      <c r="H55" s="393"/>
      <c r="I55" s="388"/>
      <c r="Q55" s="389"/>
      <c r="R55" s="291"/>
      <c r="S55" s="287"/>
      <c r="T55" s="292"/>
      <c r="U55" s="287"/>
      <c r="V55" s="389"/>
      <c r="W55" s="291"/>
      <c r="X55" s="291"/>
      <c r="Y55" s="292"/>
      <c r="Z55" s="292"/>
      <c r="AA55" s="292"/>
      <c r="AB55" s="292"/>
      <c r="AC55" s="292"/>
      <c r="AD55" s="292"/>
      <c r="AE55" s="292"/>
      <c r="AF55" s="292"/>
      <c r="AG55" s="292"/>
    </row>
    <row r="56" spans="2:33" ht="15" customHeight="1" thickBot="1" x14ac:dyDescent="0.3">
      <c r="B56" s="315">
        <f>MAX(B13:B54)+1</f>
        <v>37</v>
      </c>
      <c r="C56" s="551" t="str">
        <f>'OVERALL ESTIMATE LS 21 GRP 2'!C55:D55</f>
        <v xml:space="preserve">Contract Contingency </v>
      </c>
      <c r="D56" s="552"/>
      <c r="E56" s="340"/>
      <c r="F56" s="394">
        <v>0.1</v>
      </c>
      <c r="G56" s="392"/>
      <c r="H56" s="395">
        <f>CEILING((F56*H52),1)</f>
        <v>0</v>
      </c>
      <c r="I56" s="389"/>
      <c r="Q56" s="389"/>
      <c r="R56" s="291"/>
      <c r="S56" s="287"/>
      <c r="T56" s="292"/>
      <c r="U56" s="287"/>
      <c r="V56" s="389"/>
      <c r="W56" s="291"/>
      <c r="X56" s="291"/>
      <c r="Y56" s="292"/>
      <c r="Z56" s="292"/>
      <c r="AA56" s="292"/>
      <c r="AB56" s="292"/>
      <c r="AC56" s="292"/>
      <c r="AD56" s="292"/>
      <c r="AE56" s="292"/>
      <c r="AF56" s="292"/>
      <c r="AG56" s="292"/>
    </row>
    <row r="57" spans="2:33" ht="15" customHeight="1" thickBot="1" x14ac:dyDescent="0.3">
      <c r="B57" s="378"/>
      <c r="C57" s="544" t="str">
        <f>'OVERALL ESTIMATE LS 21 GRP 2'!C56:D56</f>
        <v xml:space="preserve">Total Bid with Contingency Based on Completion Time of 240 Calendar Days </v>
      </c>
      <c r="D57" s="545"/>
      <c r="E57" s="379"/>
      <c r="F57" s="380"/>
      <c r="G57" s="396"/>
      <c r="H57" s="382">
        <f>SUM(H52:H56)</f>
        <v>0</v>
      </c>
      <c r="Q57" s="389"/>
      <c r="R57" s="291"/>
      <c r="S57" s="287"/>
      <c r="T57" s="292"/>
      <c r="U57" s="287"/>
      <c r="V57" s="389"/>
      <c r="W57" s="291"/>
      <c r="X57" s="291"/>
      <c r="Y57" s="292"/>
      <c r="Z57" s="292"/>
      <c r="AA57" s="292"/>
      <c r="AB57" s="292"/>
      <c r="AC57" s="292"/>
      <c r="AD57" s="292"/>
      <c r="AE57" s="292"/>
      <c r="AF57" s="292"/>
      <c r="AG57" s="292"/>
    </row>
    <row r="58" spans="2:33" ht="15" customHeight="1" x14ac:dyDescent="0.25">
      <c r="Q58" s="287"/>
      <c r="R58" s="292"/>
      <c r="S58" s="287"/>
      <c r="T58" s="389"/>
      <c r="U58" s="291"/>
      <c r="V58" s="291"/>
      <c r="W58" s="292"/>
      <c r="X58" s="292"/>
      <c r="Y58" s="292"/>
      <c r="Z58" s="292"/>
      <c r="AA58" s="292"/>
      <c r="AB58" s="292"/>
      <c r="AC58" s="292"/>
      <c r="AD58" s="292"/>
      <c r="AE58" s="292"/>
    </row>
    <row r="59" spans="2:33" ht="15" customHeight="1" x14ac:dyDescent="0.25">
      <c r="B59" s="397"/>
      <c r="Q59" s="287"/>
      <c r="R59" s="292"/>
      <c r="S59" s="287"/>
      <c r="T59" s="389"/>
      <c r="U59" s="291"/>
      <c r="V59" s="291"/>
      <c r="W59" s="292"/>
      <c r="X59" s="292"/>
      <c r="Y59" s="292"/>
      <c r="Z59" s="292"/>
      <c r="AA59" s="292"/>
      <c r="AB59" s="292"/>
      <c r="AC59" s="292"/>
      <c r="AD59" s="292"/>
      <c r="AE59" s="292"/>
    </row>
    <row r="60" spans="2:33" ht="15" customHeight="1" x14ac:dyDescent="0.25">
      <c r="B60" s="397"/>
      <c r="Q60" s="389"/>
      <c r="R60" s="291"/>
      <c r="S60" s="287"/>
      <c r="T60" s="292"/>
      <c r="U60" s="287"/>
      <c r="V60" s="389"/>
      <c r="W60" s="291"/>
      <c r="X60" s="291"/>
      <c r="Y60" s="292"/>
      <c r="Z60" s="292"/>
      <c r="AA60" s="292"/>
      <c r="AB60" s="292"/>
      <c r="AC60" s="292"/>
      <c r="AD60" s="292"/>
      <c r="AE60" s="292"/>
      <c r="AF60" s="292"/>
      <c r="AG60" s="292"/>
    </row>
    <row r="61" spans="2:33" ht="0.75" customHeight="1" x14ac:dyDescent="0.25">
      <c r="K61" s="398" t="s">
        <v>69</v>
      </c>
      <c r="L61" s="399">
        <v>700</v>
      </c>
      <c r="M61" s="282" t="s">
        <v>93</v>
      </c>
      <c r="N61" s="400">
        <v>43.7</v>
      </c>
      <c r="O61" s="321"/>
      <c r="P61" s="321"/>
      <c r="Q61" s="389"/>
      <c r="R61" s="291"/>
      <c r="S61" s="287"/>
      <c r="T61" s="292"/>
      <c r="U61" s="287"/>
      <c r="V61" s="389"/>
      <c r="W61" s="291"/>
      <c r="X61" s="291"/>
      <c r="Y61" s="292"/>
      <c r="Z61" s="292"/>
      <c r="AA61" s="292"/>
      <c r="AB61" s="292"/>
      <c r="AC61" s="292"/>
      <c r="AD61" s="292"/>
      <c r="AE61" s="292"/>
      <c r="AF61" s="292"/>
      <c r="AG61" s="292"/>
    </row>
    <row r="62" spans="2:33" ht="12.75" hidden="1" customHeight="1" x14ac:dyDescent="0.25">
      <c r="B62" s="401"/>
      <c r="C62" s="401" t="s">
        <v>113</v>
      </c>
      <c r="E62" s="398" t="s">
        <v>12</v>
      </c>
      <c r="F62" s="402">
        <v>8.6999999999999993</v>
      </c>
      <c r="G62" s="286" t="s">
        <v>13</v>
      </c>
      <c r="H62" s="286" t="s">
        <v>14</v>
      </c>
      <c r="K62" s="321"/>
      <c r="L62" s="321"/>
      <c r="M62" s="321"/>
      <c r="N62" s="403" t="s">
        <v>70</v>
      </c>
      <c r="O62" s="403" t="s">
        <v>71</v>
      </c>
      <c r="P62" s="404"/>
      <c r="Q62" s="389"/>
      <c r="R62" s="291"/>
      <c r="S62" s="287"/>
      <c r="T62" s="292"/>
      <c r="U62" s="287"/>
      <c r="V62" s="389"/>
      <c r="W62" s="291"/>
      <c r="X62" s="291"/>
      <c r="Y62" s="292"/>
      <c r="Z62" s="292"/>
      <c r="AA62" s="292"/>
      <c r="AB62" s="292"/>
      <c r="AC62" s="292"/>
      <c r="AD62" s="292"/>
      <c r="AE62" s="292"/>
      <c r="AF62" s="292"/>
      <c r="AG62" s="292"/>
    </row>
    <row r="63" spans="2:33" ht="12.75" hidden="1" customHeight="1" x14ac:dyDescent="0.25">
      <c r="B63" s="398"/>
      <c r="E63" s="398" t="s">
        <v>15</v>
      </c>
      <c r="F63" s="405">
        <v>-10.5</v>
      </c>
      <c r="G63" s="286" t="s">
        <v>13</v>
      </c>
      <c r="H63" s="402">
        <f>(F62-F63)+F70</f>
        <v>19.2</v>
      </c>
      <c r="K63" s="321"/>
      <c r="L63" s="403" t="s">
        <v>74</v>
      </c>
      <c r="M63" s="403" t="s">
        <v>75</v>
      </c>
      <c r="N63" s="403" t="s">
        <v>76</v>
      </c>
      <c r="O63" s="403" t="s">
        <v>76</v>
      </c>
      <c r="P63" s="321"/>
      <c r="Q63" s="389"/>
      <c r="R63" s="291"/>
      <c r="S63" s="287"/>
      <c r="T63" s="292"/>
      <c r="U63" s="287"/>
      <c r="V63" s="389"/>
      <c r="W63" s="291"/>
      <c r="X63" s="291"/>
      <c r="Y63" s="292"/>
      <c r="Z63" s="292"/>
      <c r="AA63" s="292"/>
      <c r="AB63" s="292"/>
      <c r="AC63" s="292"/>
      <c r="AD63" s="292"/>
      <c r="AE63" s="292"/>
      <c r="AF63" s="292"/>
      <c r="AG63" s="292"/>
    </row>
    <row r="64" spans="2:33" ht="12.75" hidden="1" customHeight="1" x14ac:dyDescent="0.25">
      <c r="B64" s="401"/>
      <c r="C64" s="401"/>
      <c r="E64" s="398" t="s">
        <v>16</v>
      </c>
      <c r="F64" s="285">
        <v>8</v>
      </c>
      <c r="G64" s="281" t="s">
        <v>17</v>
      </c>
      <c r="H64" s="281"/>
      <c r="K64" s="321"/>
      <c r="L64" s="282">
        <f>VLOOKUP(J12,L72:N74,2)</f>
        <v>5.59</v>
      </c>
      <c r="M64" s="282">
        <v>420</v>
      </c>
      <c r="N64" s="406">
        <f>(M64/448.83)/((L64/12)^2*3.14/4)</f>
        <v>5.4933419304707867</v>
      </c>
      <c r="O64" s="406">
        <f>((M64/448.83)/((L64/12)^2*3.14/4))*1.5</f>
        <v>8.2400128957061796</v>
      </c>
      <c r="P64" s="321"/>
      <c r="Q64" s="389"/>
      <c r="R64" s="291"/>
      <c r="S64" s="287"/>
      <c r="T64" s="292"/>
      <c r="U64" s="287"/>
      <c r="V64" s="389"/>
      <c r="W64" s="291"/>
      <c r="X64" s="291"/>
      <c r="Y64" s="292"/>
      <c r="Z64" s="292"/>
      <c r="AA64" s="292"/>
      <c r="AB64" s="292"/>
      <c r="AC64" s="292"/>
      <c r="AD64" s="292"/>
      <c r="AE64" s="292"/>
      <c r="AF64" s="292"/>
      <c r="AG64" s="292"/>
    </row>
    <row r="65" spans="2:33" ht="12.75" hidden="1" customHeight="1" x14ac:dyDescent="0.25">
      <c r="B65" s="401"/>
      <c r="C65" s="401"/>
      <c r="E65" s="398" t="s">
        <v>18</v>
      </c>
      <c r="F65" s="285">
        <v>7</v>
      </c>
      <c r="G65" s="281" t="s">
        <v>17</v>
      </c>
      <c r="H65" s="281" t="s">
        <v>30</v>
      </c>
      <c r="K65" s="321"/>
      <c r="L65" s="321"/>
      <c r="M65" s="321"/>
      <c r="N65" s="282" t="str">
        <f xml:space="preserve"> IF(N64&gt;=8,"Upsize","Keep Size")</f>
        <v>Keep Size</v>
      </c>
      <c r="O65" s="321"/>
      <c r="P65" s="321"/>
      <c r="Q65" s="389"/>
      <c r="R65" s="291"/>
      <c r="S65" s="287"/>
      <c r="T65" s="292"/>
      <c r="U65" s="287"/>
      <c r="V65" s="389"/>
      <c r="W65" s="291"/>
      <c r="X65" s="291"/>
      <c r="Y65" s="292"/>
      <c r="Z65" s="292"/>
      <c r="AA65" s="292"/>
      <c r="AB65" s="292"/>
      <c r="AC65" s="292"/>
      <c r="AD65" s="292"/>
      <c r="AE65" s="292"/>
      <c r="AF65" s="292"/>
      <c r="AG65" s="292"/>
    </row>
    <row r="66" spans="2:33" ht="12.75" hidden="1" customHeight="1" x14ac:dyDescent="0.25">
      <c r="B66" s="401"/>
      <c r="C66" s="401"/>
      <c r="E66" s="398" t="s">
        <v>19</v>
      </c>
      <c r="F66" s="285">
        <v>3</v>
      </c>
      <c r="G66" s="286" t="s">
        <v>17</v>
      </c>
      <c r="H66" s="285">
        <v>2</v>
      </c>
      <c r="Q66" s="389"/>
      <c r="R66" s="291"/>
      <c r="S66" s="287"/>
      <c r="T66" s="292"/>
      <c r="U66" s="287"/>
      <c r="V66" s="389"/>
      <c r="W66" s="291"/>
      <c r="X66" s="291"/>
      <c r="Y66" s="292"/>
      <c r="Z66" s="292"/>
      <c r="AA66" s="292"/>
      <c r="AB66" s="292"/>
      <c r="AC66" s="292"/>
      <c r="AD66" s="292"/>
      <c r="AE66" s="292"/>
      <c r="AF66" s="292"/>
      <c r="AG66" s="292"/>
    </row>
    <row r="67" spans="2:33" ht="12.75" hidden="1" customHeight="1" x14ac:dyDescent="0.25">
      <c r="B67" s="401"/>
      <c r="C67" s="401"/>
      <c r="E67" s="398" t="s">
        <v>20</v>
      </c>
      <c r="F67" s="407">
        <f>ROUNDUP(F64^2*3.14/4,0)</f>
        <v>51</v>
      </c>
      <c r="G67" s="286" t="s">
        <v>21</v>
      </c>
      <c r="L67" s="281" t="s">
        <v>114</v>
      </c>
      <c r="Q67" s="389"/>
      <c r="R67" s="291"/>
      <c r="S67" s="287"/>
      <c r="T67" s="292"/>
      <c r="U67" s="287"/>
      <c r="V67" s="389"/>
      <c r="W67" s="291"/>
      <c r="X67" s="291"/>
      <c r="Y67" s="292"/>
      <c r="Z67" s="292"/>
      <c r="AA67" s="292"/>
      <c r="AB67" s="292"/>
      <c r="AC67" s="292"/>
      <c r="AD67" s="292"/>
      <c r="AE67" s="292"/>
      <c r="AF67" s="292"/>
      <c r="AG67" s="292"/>
    </row>
    <row r="68" spans="2:33" ht="12.75" hidden="1" customHeight="1" x14ac:dyDescent="0.25">
      <c r="B68" s="401"/>
      <c r="C68" s="401"/>
      <c r="E68" s="398" t="s">
        <v>22</v>
      </c>
      <c r="F68" s="407">
        <f>ROUNDUP(2*3.14*(F64/2)*((F64/2)+((F62-F63)+F70)),0)</f>
        <v>583</v>
      </c>
      <c r="G68" s="286" t="s">
        <v>21</v>
      </c>
      <c r="H68" s="408" t="s">
        <v>31</v>
      </c>
      <c r="Q68" s="389"/>
      <c r="R68" s="291"/>
      <c r="S68" s="287"/>
      <c r="T68" s="292"/>
      <c r="U68" s="287"/>
      <c r="V68" s="389"/>
      <c r="W68" s="291"/>
      <c r="X68" s="291"/>
      <c r="Y68" s="292"/>
      <c r="Z68" s="292"/>
      <c r="AA68" s="292"/>
      <c r="AB68" s="292"/>
      <c r="AC68" s="292"/>
      <c r="AD68" s="292"/>
      <c r="AE68" s="292"/>
      <c r="AF68" s="292"/>
      <c r="AG68" s="292"/>
    </row>
    <row r="69" spans="2:33" ht="12.75" hidden="1" customHeight="1" x14ac:dyDescent="0.25">
      <c r="B69" s="281"/>
      <c r="E69" s="398" t="s">
        <v>23</v>
      </c>
      <c r="F69" s="407">
        <f>F68-F67*2</f>
        <v>481</v>
      </c>
      <c r="G69" s="286" t="s">
        <v>21</v>
      </c>
      <c r="H69" s="285" t="s">
        <v>33</v>
      </c>
      <c r="L69" s="281" t="s">
        <v>78</v>
      </c>
      <c r="M69" s="281" t="s">
        <v>72</v>
      </c>
      <c r="N69" s="281" t="s">
        <v>73</v>
      </c>
      <c r="O69" s="281" t="s">
        <v>79</v>
      </c>
      <c r="Q69" s="290"/>
      <c r="R69" s="291"/>
      <c r="S69" s="287"/>
      <c r="T69" s="409"/>
      <c r="U69" s="287"/>
      <c r="V69" s="290"/>
      <c r="W69" s="291"/>
      <c r="X69" s="410"/>
      <c r="Y69" s="292"/>
      <c r="Z69" s="292"/>
      <c r="AA69" s="292"/>
    </row>
    <row r="70" spans="2:33" ht="12.75" hidden="1" customHeight="1" x14ac:dyDescent="0.25">
      <c r="E70" s="398" t="s">
        <v>212</v>
      </c>
      <c r="F70" s="402">
        <v>0</v>
      </c>
      <c r="G70" s="286" t="s">
        <v>17</v>
      </c>
      <c r="L70" s="321"/>
      <c r="M70" s="321"/>
      <c r="Q70" s="290"/>
      <c r="R70" s="291"/>
      <c r="S70" s="287"/>
      <c r="T70" s="409"/>
      <c r="U70" s="287"/>
      <c r="V70" s="290"/>
      <c r="W70" s="291"/>
      <c r="X70" s="410"/>
      <c r="Y70" s="292"/>
      <c r="Z70" s="292"/>
      <c r="AA70" s="292"/>
    </row>
    <row r="71" spans="2:33" ht="12.75" hidden="1" customHeight="1" x14ac:dyDescent="0.25">
      <c r="B71" s="281"/>
      <c r="E71" s="398" t="s">
        <v>34</v>
      </c>
      <c r="F71" s="402">
        <v>0</v>
      </c>
      <c r="G71" s="286" t="s">
        <v>17</v>
      </c>
      <c r="H71" s="286" t="s">
        <v>57</v>
      </c>
      <c r="L71" s="282">
        <v>2</v>
      </c>
      <c r="M71" s="403"/>
      <c r="N71" s="403"/>
      <c r="O71" s="402">
        <v>2.0470000000000002</v>
      </c>
      <c r="Q71" s="290"/>
      <c r="R71" s="291"/>
      <c r="S71" s="287"/>
      <c r="T71" s="409"/>
      <c r="U71" s="287"/>
      <c r="V71" s="290"/>
      <c r="W71" s="291"/>
      <c r="X71" s="410"/>
      <c r="Y71" s="292"/>
      <c r="Z71" s="292"/>
      <c r="AA71" s="292"/>
    </row>
    <row r="72" spans="2:33" ht="12.75" hidden="1" customHeight="1" x14ac:dyDescent="0.25">
      <c r="E72" s="398" t="s">
        <v>35</v>
      </c>
      <c r="F72" s="402">
        <v>0</v>
      </c>
      <c r="G72" s="286" t="s">
        <v>17</v>
      </c>
      <c r="H72" s="285" t="s">
        <v>32</v>
      </c>
      <c r="L72" s="282">
        <v>4</v>
      </c>
      <c r="M72" s="402">
        <v>3.89</v>
      </c>
      <c r="N72" s="402">
        <v>4.2699999999999996</v>
      </c>
      <c r="Q72" s="389"/>
      <c r="R72" s="291"/>
      <c r="S72" s="287"/>
      <c r="T72" s="292"/>
      <c r="U72" s="287"/>
      <c r="V72" s="389"/>
      <c r="W72" s="291"/>
      <c r="X72" s="291"/>
      <c r="Y72" s="292"/>
      <c r="Z72" s="292"/>
      <c r="AA72" s="292"/>
      <c r="AB72" s="292"/>
      <c r="AC72" s="292"/>
      <c r="AD72" s="292"/>
      <c r="AE72" s="292"/>
      <c r="AF72" s="292"/>
      <c r="AG72" s="292"/>
    </row>
    <row r="73" spans="2:33" ht="12.75" hidden="1" customHeight="1" x14ac:dyDescent="0.25">
      <c r="E73" s="398" t="s">
        <v>147</v>
      </c>
      <c r="F73" s="285">
        <f>ROUNDUP((((1*1.5)*(3.14*F64))+((0.67)*(3.14/4*(F64^2))))/27,0)</f>
        <v>3</v>
      </c>
      <c r="G73" s="286" t="s">
        <v>148</v>
      </c>
      <c r="L73" s="282">
        <v>6</v>
      </c>
      <c r="M73" s="402">
        <v>5.59</v>
      </c>
      <c r="N73" s="402">
        <v>6.13</v>
      </c>
      <c r="Q73" s="411"/>
      <c r="R73" s="291"/>
      <c r="S73" s="287"/>
      <c r="T73" s="292"/>
      <c r="U73" s="287"/>
      <c r="V73" s="389"/>
      <c r="W73" s="291"/>
      <c r="X73" s="291"/>
      <c r="Y73" s="292"/>
      <c r="Z73" s="292"/>
      <c r="AA73" s="292"/>
      <c r="AB73" s="292"/>
      <c r="AC73" s="292"/>
      <c r="AD73" s="292"/>
      <c r="AE73" s="292"/>
      <c r="AF73" s="292"/>
      <c r="AG73" s="292"/>
    </row>
    <row r="74" spans="2:33" ht="12.75" hidden="1" customHeight="1" x14ac:dyDescent="0.25">
      <c r="H74" s="286" t="s">
        <v>60</v>
      </c>
      <c r="L74" s="282">
        <v>8</v>
      </c>
      <c r="M74" s="402">
        <v>7.34</v>
      </c>
      <c r="N74" s="402">
        <v>8.0399999999999991</v>
      </c>
      <c r="Q74" s="411"/>
      <c r="R74" s="291"/>
      <c r="S74" s="287"/>
      <c r="T74" s="292"/>
      <c r="U74" s="287"/>
      <c r="V74" s="412"/>
      <c r="W74" s="291"/>
      <c r="X74" s="291"/>
      <c r="Y74" s="292"/>
      <c r="Z74" s="292"/>
      <c r="AA74" s="292"/>
      <c r="AB74" s="292"/>
      <c r="AC74" s="292"/>
      <c r="AD74" s="292"/>
      <c r="AE74" s="292"/>
      <c r="AF74" s="292"/>
      <c r="AG74" s="292"/>
    </row>
    <row r="75" spans="2:33" ht="12.75" hidden="1" customHeight="1" x14ac:dyDescent="0.25">
      <c r="H75" s="285" t="s">
        <v>32</v>
      </c>
      <c r="Q75" s="411"/>
      <c r="R75" s="291"/>
      <c r="S75" s="287"/>
      <c r="T75" s="292"/>
      <c r="U75" s="287"/>
      <c r="V75" s="290"/>
      <c r="W75" s="291"/>
      <c r="X75" s="291"/>
      <c r="Y75" s="292"/>
      <c r="Z75" s="292"/>
      <c r="AA75" s="292"/>
      <c r="AB75" s="292"/>
      <c r="AC75" s="292"/>
      <c r="AD75" s="292"/>
      <c r="AE75" s="292"/>
      <c r="AF75" s="292"/>
      <c r="AG75" s="292"/>
    </row>
    <row r="76" spans="2:33" ht="12.75" hidden="1" customHeight="1" x14ac:dyDescent="0.25"/>
    <row r="77" spans="2:33" ht="12.75" hidden="1" customHeight="1" x14ac:dyDescent="0.25">
      <c r="H77" s="286" t="s">
        <v>68</v>
      </c>
    </row>
    <row r="78" spans="2:33" ht="12.75" hidden="1" customHeight="1" x14ac:dyDescent="0.25">
      <c r="H78" s="285" t="s">
        <v>32</v>
      </c>
    </row>
    <row r="79" spans="2:33" ht="12.75" hidden="1" customHeight="1" x14ac:dyDescent="0.25"/>
    <row r="80" spans="2:33" ht="12.75" hidden="1" customHeight="1" x14ac:dyDescent="0.25">
      <c r="K80" s="413"/>
      <c r="L80" s="413"/>
      <c r="M80" s="413"/>
      <c r="N80" s="413"/>
      <c r="O80" s="413"/>
      <c r="P80" s="413"/>
    </row>
    <row r="81" spans="1:16" hidden="1" x14ac:dyDescent="0.25">
      <c r="K81" s="413"/>
      <c r="L81" s="413"/>
      <c r="M81" s="413"/>
      <c r="N81" s="413"/>
      <c r="O81" s="413"/>
      <c r="P81" s="413"/>
    </row>
    <row r="82" spans="1:16" hidden="1" x14ac:dyDescent="0.25">
      <c r="K82" s="414"/>
      <c r="L82" s="414"/>
      <c r="M82" s="414"/>
      <c r="N82" s="415"/>
      <c r="O82" s="416"/>
      <c r="P82" s="416"/>
    </row>
    <row r="83" spans="1:16" ht="12.75" hidden="1" customHeight="1" x14ac:dyDescent="0.25">
      <c r="A83" s="413"/>
      <c r="B83" s="417">
        <v>1000</v>
      </c>
      <c r="C83" s="413"/>
      <c r="D83" s="413"/>
      <c r="E83" s="417"/>
      <c r="F83" s="418"/>
      <c r="G83" s="419"/>
      <c r="H83" s="419"/>
      <c r="I83" s="419"/>
      <c r="K83" s="414"/>
      <c r="L83" s="414"/>
      <c r="M83" s="414"/>
      <c r="N83" s="415"/>
      <c r="O83" s="416"/>
      <c r="P83" s="416"/>
    </row>
    <row r="84" spans="1:16" ht="12.75" hidden="1" customHeight="1" x14ac:dyDescent="0.25">
      <c r="A84" s="413"/>
      <c r="B84" s="417"/>
      <c r="C84" s="413"/>
      <c r="D84" s="413"/>
      <c r="E84" s="417"/>
      <c r="F84" s="418"/>
      <c r="G84" s="419"/>
      <c r="H84" s="419"/>
      <c r="I84" s="419"/>
      <c r="K84" s="414"/>
      <c r="L84" s="414"/>
      <c r="M84" s="414"/>
      <c r="N84" s="415"/>
      <c r="O84" s="416"/>
      <c r="P84" s="416"/>
    </row>
    <row r="85" spans="1:16" ht="12.75" hidden="1" customHeight="1" x14ac:dyDescent="0.25">
      <c r="A85" s="416"/>
      <c r="B85" s="420">
        <f>B83+1</f>
        <v>1001</v>
      </c>
      <c r="C85" s="421" t="s">
        <v>121</v>
      </c>
      <c r="D85" s="422"/>
      <c r="E85" s="423" t="s">
        <v>4</v>
      </c>
      <c r="F85" s="423"/>
      <c r="G85" s="424"/>
      <c r="H85" s="425">
        <f>SUM(J114:M114)</f>
        <v>0</v>
      </c>
      <c r="I85" s="426"/>
      <c r="K85" s="414"/>
      <c r="L85" s="414"/>
      <c r="M85" s="414"/>
      <c r="N85" s="415"/>
      <c r="O85" s="416"/>
      <c r="P85" s="416"/>
    </row>
    <row r="86" spans="1:16" ht="12.75" hidden="1" customHeight="1" x14ac:dyDescent="0.25">
      <c r="A86" s="416"/>
      <c r="B86" s="420">
        <f t="shared" ref="B86:B88" si="5">B85+1</f>
        <v>1002</v>
      </c>
      <c r="C86" s="421" t="s">
        <v>122</v>
      </c>
      <c r="D86" s="427"/>
      <c r="E86" s="423" t="s">
        <v>29</v>
      </c>
      <c r="F86" s="423"/>
      <c r="G86" s="424"/>
      <c r="H86" s="425">
        <f>SUM(J115:M115)</f>
        <v>0</v>
      </c>
      <c r="I86" s="426"/>
      <c r="K86" s="413"/>
      <c r="L86" s="413"/>
      <c r="M86" s="413"/>
      <c r="N86" s="413"/>
      <c r="O86" s="413"/>
      <c r="P86" s="413"/>
    </row>
    <row r="87" spans="1:16" ht="12.75" hidden="1" customHeight="1" x14ac:dyDescent="0.25">
      <c r="A87" s="416"/>
      <c r="B87" s="420">
        <f t="shared" si="5"/>
        <v>1003</v>
      </c>
      <c r="C87" s="421" t="s">
        <v>123</v>
      </c>
      <c r="D87" s="427"/>
      <c r="E87" s="423" t="s">
        <v>29</v>
      </c>
      <c r="F87" s="423"/>
      <c r="G87" s="424"/>
      <c r="H87" s="425">
        <f>SUM(J116:M116)</f>
        <v>0</v>
      </c>
      <c r="I87" s="426"/>
      <c r="K87" s="413"/>
      <c r="L87" s="413"/>
      <c r="M87" s="413"/>
      <c r="N87" s="413"/>
      <c r="O87" s="413"/>
      <c r="P87" s="413"/>
    </row>
    <row r="88" spans="1:16" ht="2.25" hidden="1" customHeight="1" x14ac:dyDescent="0.25">
      <c r="A88" s="416"/>
      <c r="B88" s="420">
        <f t="shared" si="5"/>
        <v>1004</v>
      </c>
      <c r="C88" s="428" t="s">
        <v>124</v>
      </c>
      <c r="D88" s="429"/>
      <c r="E88" s="430" t="s">
        <v>29</v>
      </c>
      <c r="F88" s="430"/>
      <c r="G88" s="424"/>
      <c r="H88" s="425">
        <f>SUM(J117:M117)</f>
        <v>0</v>
      </c>
      <c r="I88" s="426"/>
      <c r="K88" s="431"/>
      <c r="L88" s="432"/>
      <c r="M88" s="431"/>
      <c r="N88" s="431"/>
      <c r="O88" s="416"/>
      <c r="P88" s="416"/>
    </row>
    <row r="89" spans="1:16" hidden="1" x14ac:dyDescent="0.25">
      <c r="A89" s="413"/>
      <c r="B89" s="417"/>
      <c r="C89" s="413"/>
      <c r="D89" s="413"/>
      <c r="E89" s="417"/>
      <c r="F89" s="418"/>
      <c r="G89" s="419"/>
      <c r="H89" s="419"/>
      <c r="I89" s="419"/>
      <c r="K89" s="431"/>
      <c r="L89" s="432"/>
      <c r="M89" s="431"/>
      <c r="N89" s="431"/>
      <c r="O89" s="416"/>
      <c r="P89" s="416"/>
    </row>
    <row r="90" spans="1:16" hidden="1" x14ac:dyDescent="0.25">
      <c r="A90" s="413"/>
      <c r="B90" s="417"/>
      <c r="C90" s="413"/>
      <c r="D90" s="413"/>
      <c r="E90" s="417"/>
      <c r="F90" s="418"/>
      <c r="G90" s="419"/>
      <c r="H90" s="419"/>
      <c r="I90" s="419"/>
      <c r="K90" s="431"/>
      <c r="L90" s="432"/>
      <c r="M90" s="431"/>
      <c r="N90" s="431"/>
      <c r="O90" s="416"/>
      <c r="P90" s="416"/>
    </row>
    <row r="91" spans="1:16" hidden="1" x14ac:dyDescent="0.25">
      <c r="A91" s="416"/>
      <c r="B91" s="420">
        <f>B88+1</f>
        <v>1005</v>
      </c>
      <c r="C91" s="421" t="s">
        <v>125</v>
      </c>
      <c r="D91" s="422"/>
      <c r="E91" s="433" t="s">
        <v>4</v>
      </c>
      <c r="F91" s="430"/>
      <c r="G91" s="36"/>
      <c r="H91" s="425">
        <f t="shared" ref="H91:H98" si="6">SUM(J120:N120)</f>
        <v>0</v>
      </c>
      <c r="I91" s="426"/>
      <c r="K91" s="434"/>
      <c r="L91" s="434"/>
      <c r="M91" s="434"/>
      <c r="N91" s="431"/>
      <c r="O91" s="435"/>
      <c r="P91" s="436"/>
    </row>
    <row r="92" spans="1:16" hidden="1" x14ac:dyDescent="0.25">
      <c r="A92" s="416"/>
      <c r="B92" s="420">
        <f t="shared" ref="B92:B99" si="7">B91+1</f>
        <v>1006</v>
      </c>
      <c r="C92" s="421" t="s">
        <v>126</v>
      </c>
      <c r="D92" s="437"/>
      <c r="E92" s="433" t="s">
        <v>112</v>
      </c>
      <c r="F92" s="430"/>
      <c r="G92" s="36"/>
      <c r="H92" s="425">
        <f t="shared" si="6"/>
        <v>0</v>
      </c>
      <c r="I92" s="426"/>
      <c r="K92" s="434"/>
      <c r="L92" s="434"/>
      <c r="M92" s="434"/>
      <c r="N92" s="431"/>
      <c r="O92" s="435"/>
      <c r="P92" s="436"/>
    </row>
    <row r="93" spans="1:16" hidden="1" x14ac:dyDescent="0.25">
      <c r="A93" s="416"/>
      <c r="B93" s="420">
        <f t="shared" si="7"/>
        <v>1007</v>
      </c>
      <c r="C93" s="421" t="s">
        <v>127</v>
      </c>
      <c r="D93" s="437"/>
      <c r="E93" s="433" t="s">
        <v>29</v>
      </c>
      <c r="F93" s="430"/>
      <c r="G93" s="36"/>
      <c r="H93" s="425">
        <f t="shared" si="6"/>
        <v>0</v>
      </c>
      <c r="I93" s="426"/>
      <c r="K93" s="434"/>
      <c r="L93" s="434"/>
      <c r="M93" s="434"/>
      <c r="N93" s="431"/>
      <c r="O93" s="435"/>
      <c r="P93" s="436"/>
    </row>
    <row r="94" spans="1:16" hidden="1" x14ac:dyDescent="0.25">
      <c r="A94" s="416"/>
      <c r="B94" s="420">
        <f t="shared" si="7"/>
        <v>1008</v>
      </c>
      <c r="C94" s="438" t="s">
        <v>124</v>
      </c>
      <c r="D94" s="439"/>
      <c r="E94" s="440" t="s">
        <v>29</v>
      </c>
      <c r="F94" s="430"/>
      <c r="G94" s="142"/>
      <c r="H94" s="425">
        <f t="shared" si="6"/>
        <v>0</v>
      </c>
      <c r="I94" s="416"/>
      <c r="K94" s="434"/>
      <c r="L94" s="434"/>
      <c r="M94" s="434"/>
      <c r="N94" s="431"/>
      <c r="O94" s="435"/>
      <c r="P94" s="436"/>
    </row>
    <row r="95" spans="1:16" hidden="1" x14ac:dyDescent="0.25">
      <c r="A95" s="416"/>
      <c r="B95" s="420">
        <f t="shared" si="7"/>
        <v>1009</v>
      </c>
      <c r="C95" s="438" t="s">
        <v>128</v>
      </c>
      <c r="D95" s="422"/>
      <c r="E95" s="363" t="s">
        <v>61</v>
      </c>
      <c r="F95" s="430"/>
      <c r="G95" s="142"/>
      <c r="H95" s="425">
        <f t="shared" si="6"/>
        <v>0</v>
      </c>
      <c r="I95" s="416"/>
      <c r="K95" s="434"/>
      <c r="L95" s="434"/>
      <c r="M95" s="434"/>
      <c r="N95" s="431"/>
      <c r="O95" s="435"/>
      <c r="P95" s="436"/>
    </row>
    <row r="96" spans="1:16" hidden="1" x14ac:dyDescent="0.25">
      <c r="A96" s="416"/>
      <c r="B96" s="420">
        <f t="shared" si="7"/>
        <v>1010</v>
      </c>
      <c r="C96" s="438" t="s">
        <v>129</v>
      </c>
      <c r="D96" s="422"/>
      <c r="E96" s="440" t="s">
        <v>29</v>
      </c>
      <c r="F96" s="430"/>
      <c r="G96" s="142"/>
      <c r="H96" s="425">
        <f t="shared" si="6"/>
        <v>0</v>
      </c>
      <c r="I96" s="416"/>
      <c r="K96" s="434"/>
      <c r="L96" s="434"/>
      <c r="M96" s="434"/>
      <c r="N96" s="431"/>
      <c r="O96" s="435"/>
      <c r="P96" s="436"/>
    </row>
    <row r="97" spans="1:17" hidden="1" x14ac:dyDescent="0.25">
      <c r="A97" s="416"/>
      <c r="B97" s="420">
        <f t="shared" si="7"/>
        <v>1011</v>
      </c>
      <c r="C97" s="438" t="s">
        <v>130</v>
      </c>
      <c r="D97" s="422"/>
      <c r="E97" s="440" t="s">
        <v>3</v>
      </c>
      <c r="F97" s="430"/>
      <c r="G97" s="142"/>
      <c r="H97" s="425">
        <f t="shared" si="6"/>
        <v>0</v>
      </c>
      <c r="I97" s="416"/>
      <c r="K97" s="434"/>
      <c r="L97" s="434"/>
      <c r="M97" s="434"/>
      <c r="N97" s="431"/>
      <c r="O97" s="435"/>
      <c r="P97" s="436"/>
    </row>
    <row r="98" spans="1:17" hidden="1" x14ac:dyDescent="0.25">
      <c r="A98" s="416"/>
      <c r="B98" s="420">
        <f t="shared" si="7"/>
        <v>1012</v>
      </c>
      <c r="C98" s="438" t="s">
        <v>131</v>
      </c>
      <c r="D98" s="422"/>
      <c r="E98" s="440" t="s">
        <v>3</v>
      </c>
      <c r="F98" s="430"/>
      <c r="G98" s="142"/>
      <c r="H98" s="425">
        <f t="shared" si="6"/>
        <v>0</v>
      </c>
      <c r="I98" s="416"/>
      <c r="K98" s="434"/>
      <c r="L98" s="434"/>
      <c r="M98" s="434"/>
      <c r="N98" s="431"/>
      <c r="O98" s="435"/>
      <c r="P98" s="436"/>
    </row>
    <row r="99" spans="1:17" hidden="1" x14ac:dyDescent="0.25">
      <c r="A99" s="416"/>
      <c r="B99" s="420">
        <f t="shared" si="7"/>
        <v>1013</v>
      </c>
      <c r="C99" s="438" t="s">
        <v>28</v>
      </c>
      <c r="D99" s="422"/>
      <c r="E99" s="441"/>
      <c r="F99" s="442"/>
      <c r="G99" s="150"/>
      <c r="H99" s="151"/>
      <c r="I99" s="416"/>
      <c r="K99" s="434"/>
      <c r="L99" s="434"/>
      <c r="M99" s="434"/>
      <c r="N99" s="431"/>
      <c r="O99" s="435"/>
      <c r="P99" s="436"/>
    </row>
    <row r="100" spans="1:17" hidden="1" x14ac:dyDescent="0.25">
      <c r="A100" s="416"/>
      <c r="B100" s="443">
        <f>B99+0.1</f>
        <v>1013.1</v>
      </c>
      <c r="C100" s="438" t="s">
        <v>132</v>
      </c>
      <c r="D100" s="422"/>
      <c r="E100" s="440" t="s">
        <v>4</v>
      </c>
      <c r="F100" s="430"/>
      <c r="G100" s="142"/>
      <c r="H100" s="425">
        <f t="shared" ref="H100:H111" si="8">SUM(J129:N129)</f>
        <v>0</v>
      </c>
      <c r="I100" s="416"/>
      <c r="K100" s="434"/>
      <c r="L100" s="434"/>
      <c r="M100" s="434"/>
      <c r="N100" s="431"/>
      <c r="O100" s="435"/>
      <c r="P100" s="436"/>
    </row>
    <row r="101" spans="1:17" hidden="1" x14ac:dyDescent="0.25">
      <c r="A101" s="416"/>
      <c r="B101" s="443">
        <f t="shared" ref="B101:B107" si="9">B100+0.1</f>
        <v>1013.2</v>
      </c>
      <c r="C101" s="438" t="s">
        <v>133</v>
      </c>
      <c r="D101" s="422"/>
      <c r="E101" s="440" t="s">
        <v>4</v>
      </c>
      <c r="F101" s="430"/>
      <c r="G101" s="142"/>
      <c r="H101" s="425">
        <f t="shared" si="8"/>
        <v>0</v>
      </c>
      <c r="I101" s="416"/>
      <c r="K101" s="434"/>
      <c r="L101" s="434"/>
      <c r="M101" s="434"/>
      <c r="N101" s="431"/>
      <c r="O101" s="435"/>
      <c r="P101" s="436"/>
      <c r="Q101" s="281" t="s">
        <v>32</v>
      </c>
    </row>
    <row r="102" spans="1:17" hidden="1" x14ac:dyDescent="0.25">
      <c r="A102" s="416"/>
      <c r="B102" s="443">
        <f t="shared" si="9"/>
        <v>1013.3000000000001</v>
      </c>
      <c r="C102" s="438" t="s">
        <v>134</v>
      </c>
      <c r="D102" s="422"/>
      <c r="E102" s="440" t="s">
        <v>4</v>
      </c>
      <c r="F102" s="430"/>
      <c r="G102" s="142"/>
      <c r="H102" s="425">
        <f t="shared" si="8"/>
        <v>0</v>
      </c>
      <c r="I102" s="416"/>
      <c r="K102" s="434"/>
      <c r="L102" s="434"/>
      <c r="M102" s="434"/>
      <c r="N102" s="431"/>
      <c r="O102" s="435"/>
      <c r="P102" s="436"/>
      <c r="Q102" s="281" t="s">
        <v>33</v>
      </c>
    </row>
    <row r="103" spans="1:17" hidden="1" x14ac:dyDescent="0.25">
      <c r="A103" s="416"/>
      <c r="B103" s="443">
        <f t="shared" si="9"/>
        <v>1013.4000000000001</v>
      </c>
      <c r="C103" s="438" t="s">
        <v>111</v>
      </c>
      <c r="D103" s="422"/>
      <c r="E103" s="440" t="s">
        <v>4</v>
      </c>
      <c r="F103" s="430"/>
      <c r="G103" s="142"/>
      <c r="H103" s="425">
        <f t="shared" si="8"/>
        <v>0</v>
      </c>
      <c r="I103" s="416"/>
      <c r="K103" s="434"/>
      <c r="L103" s="434"/>
      <c r="M103" s="434"/>
      <c r="N103" s="431"/>
      <c r="O103" s="435"/>
      <c r="P103" s="436"/>
    </row>
    <row r="104" spans="1:17" hidden="1" x14ac:dyDescent="0.25">
      <c r="A104" s="416"/>
      <c r="B104" s="443">
        <f t="shared" si="9"/>
        <v>1013.5000000000001</v>
      </c>
      <c r="C104" s="438" t="s">
        <v>135</v>
      </c>
      <c r="D104" s="422"/>
      <c r="E104" s="440" t="s">
        <v>4</v>
      </c>
      <c r="F104" s="430"/>
      <c r="G104" s="142"/>
      <c r="H104" s="425">
        <f t="shared" si="8"/>
        <v>0</v>
      </c>
      <c r="I104" s="416"/>
      <c r="J104" s="417"/>
      <c r="K104" s="434"/>
      <c r="L104" s="434"/>
      <c r="M104" s="434"/>
      <c r="N104" s="431"/>
      <c r="O104" s="435"/>
      <c r="P104" s="436"/>
    </row>
    <row r="105" spans="1:17" hidden="1" x14ac:dyDescent="0.25">
      <c r="A105" s="416"/>
      <c r="B105" s="443">
        <f t="shared" si="9"/>
        <v>1013.6000000000001</v>
      </c>
      <c r="C105" s="438" t="s">
        <v>136</v>
      </c>
      <c r="D105" s="422"/>
      <c r="E105" s="440" t="s">
        <v>4</v>
      </c>
      <c r="F105" s="430"/>
      <c r="G105" s="142"/>
      <c r="H105" s="425">
        <f t="shared" si="8"/>
        <v>0</v>
      </c>
      <c r="I105" s="416"/>
      <c r="J105" s="417"/>
      <c r="K105" s="434"/>
      <c r="L105" s="434"/>
      <c r="M105" s="434"/>
      <c r="N105" s="431"/>
      <c r="O105" s="435"/>
      <c r="P105" s="436"/>
    </row>
    <row r="106" spans="1:17" hidden="1" x14ac:dyDescent="0.25">
      <c r="A106" s="416"/>
      <c r="B106" s="443">
        <f t="shared" si="9"/>
        <v>1013.7000000000002</v>
      </c>
      <c r="C106" s="438" t="s">
        <v>137</v>
      </c>
      <c r="D106" s="422"/>
      <c r="E106" s="440" t="s">
        <v>4</v>
      </c>
      <c r="F106" s="430"/>
      <c r="G106" s="142"/>
      <c r="H106" s="425">
        <f t="shared" si="8"/>
        <v>0</v>
      </c>
      <c r="I106" s="416"/>
      <c r="J106" s="415"/>
      <c r="K106" s="434"/>
      <c r="L106" s="434"/>
      <c r="M106" s="434"/>
      <c r="N106" s="431"/>
      <c r="O106" s="435"/>
      <c r="P106" s="436"/>
    </row>
    <row r="107" spans="1:17" hidden="1" x14ac:dyDescent="0.25">
      <c r="A107" s="416"/>
      <c r="B107" s="443">
        <f t="shared" si="9"/>
        <v>1013.8000000000002</v>
      </c>
      <c r="C107" s="438" t="s">
        <v>138</v>
      </c>
      <c r="D107" s="422"/>
      <c r="E107" s="440" t="s">
        <v>4</v>
      </c>
      <c r="F107" s="430"/>
      <c r="G107" s="142"/>
      <c r="H107" s="425">
        <f t="shared" si="8"/>
        <v>0</v>
      </c>
      <c r="I107" s="416"/>
      <c r="J107" s="415"/>
      <c r="K107" s="434"/>
      <c r="L107" s="434"/>
      <c r="M107" s="434"/>
      <c r="N107" s="431"/>
      <c r="O107" s="416"/>
      <c r="P107" s="444"/>
    </row>
    <row r="108" spans="1:17" hidden="1" x14ac:dyDescent="0.25">
      <c r="A108" s="416"/>
      <c r="B108" s="420">
        <f>B99+1</f>
        <v>1014</v>
      </c>
      <c r="C108" s="438" t="s">
        <v>139</v>
      </c>
      <c r="D108" s="422"/>
      <c r="E108" s="440" t="s">
        <v>3</v>
      </c>
      <c r="F108" s="430"/>
      <c r="G108" s="142"/>
      <c r="H108" s="425">
        <f t="shared" si="8"/>
        <v>0</v>
      </c>
      <c r="I108" s="416"/>
      <c r="J108" s="415"/>
      <c r="K108" s="434"/>
      <c r="L108" s="434"/>
      <c r="M108" s="434"/>
      <c r="N108" s="431"/>
      <c r="O108" s="416"/>
      <c r="P108" s="444"/>
    </row>
    <row r="109" spans="1:17" hidden="1" x14ac:dyDescent="0.25">
      <c r="A109" s="416"/>
      <c r="B109" s="420">
        <f t="shared" ref="B109:B111" si="10">B108+1</f>
        <v>1015</v>
      </c>
      <c r="C109" s="438" t="s">
        <v>115</v>
      </c>
      <c r="D109" s="422"/>
      <c r="E109" s="440" t="s">
        <v>4</v>
      </c>
      <c r="F109" s="430"/>
      <c r="G109" s="142"/>
      <c r="H109" s="425">
        <f t="shared" si="8"/>
        <v>0</v>
      </c>
      <c r="I109" s="416"/>
      <c r="J109" s="415"/>
      <c r="K109" s="413"/>
      <c r="L109" s="413"/>
      <c r="M109" s="413"/>
      <c r="N109" s="413"/>
      <c r="O109" s="413"/>
      <c r="P109" s="413"/>
    </row>
    <row r="110" spans="1:17" hidden="1" x14ac:dyDescent="0.25">
      <c r="A110" s="416"/>
      <c r="B110" s="420">
        <f t="shared" si="10"/>
        <v>1016</v>
      </c>
      <c r="C110" s="438" t="s">
        <v>140</v>
      </c>
      <c r="D110" s="422"/>
      <c r="E110" s="440" t="s">
        <v>3</v>
      </c>
      <c r="F110" s="430"/>
      <c r="G110" s="142"/>
      <c r="H110" s="425">
        <f t="shared" si="8"/>
        <v>0</v>
      </c>
      <c r="I110" s="416"/>
      <c r="J110" s="417"/>
    </row>
    <row r="111" spans="1:17" hidden="1" x14ac:dyDescent="0.25">
      <c r="A111" s="416"/>
      <c r="B111" s="420">
        <f t="shared" si="10"/>
        <v>1017</v>
      </c>
      <c r="C111" s="438" t="s">
        <v>141</v>
      </c>
      <c r="D111" s="422"/>
      <c r="E111" s="363" t="s">
        <v>29</v>
      </c>
      <c r="F111" s="430"/>
      <c r="G111" s="142"/>
      <c r="H111" s="425">
        <f t="shared" si="8"/>
        <v>0</v>
      </c>
      <c r="I111" s="416"/>
      <c r="J111" s="417"/>
    </row>
    <row r="112" spans="1:17" s="413" customFormat="1" ht="12.75" customHeight="1" x14ac:dyDescent="0.25">
      <c r="B112" s="417"/>
      <c r="E112" s="417"/>
      <c r="F112" s="418"/>
      <c r="G112" s="419"/>
      <c r="H112" s="419"/>
      <c r="I112" s="419"/>
      <c r="J112" s="432"/>
      <c r="K112" s="281"/>
      <c r="L112" s="281"/>
      <c r="M112" s="281"/>
      <c r="N112" s="281"/>
      <c r="O112" s="281"/>
      <c r="P112" s="281"/>
    </row>
    <row r="113" spans="1:24" s="413" customFormat="1" ht="12.75" customHeight="1" x14ac:dyDescent="0.25">
      <c r="A113" s="281"/>
      <c r="B113" s="282"/>
      <c r="C113" s="281"/>
      <c r="D113" s="281"/>
      <c r="E113" s="282"/>
      <c r="F113" s="285"/>
      <c r="G113" s="286"/>
      <c r="H113" s="286"/>
      <c r="I113" s="281"/>
      <c r="J113" s="432"/>
      <c r="K113" s="281"/>
      <c r="L113" s="281"/>
      <c r="M113" s="281"/>
      <c r="N113" s="281"/>
      <c r="O113" s="281"/>
      <c r="P113" s="281"/>
    </row>
    <row r="114" spans="1:24" s="416" customFormat="1" ht="12.95" customHeight="1" x14ac:dyDescent="0.25">
      <c r="A114" s="281"/>
      <c r="B114" s="282"/>
      <c r="C114" s="281"/>
      <c r="D114" s="281"/>
      <c r="E114" s="282"/>
      <c r="F114" s="285"/>
      <c r="G114" s="286"/>
      <c r="H114" s="286"/>
      <c r="I114" s="281"/>
      <c r="J114" s="432"/>
      <c r="K114" s="281"/>
      <c r="L114" s="281"/>
      <c r="M114" s="281"/>
      <c r="N114" s="281"/>
      <c r="O114" s="281"/>
      <c r="P114" s="281"/>
    </row>
    <row r="115" spans="1:24" s="416" customFormat="1" ht="12.95" customHeight="1" x14ac:dyDescent="0.25">
      <c r="A115" s="281"/>
      <c r="B115" s="282"/>
      <c r="C115" s="281"/>
      <c r="D115" s="281"/>
      <c r="E115" s="282"/>
      <c r="F115" s="285"/>
      <c r="G115" s="286"/>
      <c r="H115" s="286"/>
      <c r="I115" s="281"/>
      <c r="J115" s="434"/>
      <c r="K115" s="281"/>
      <c r="L115" s="281"/>
      <c r="M115" s="281"/>
      <c r="N115" s="281"/>
      <c r="O115" s="281"/>
      <c r="P115" s="281"/>
    </row>
    <row r="116" spans="1:24" s="416" customFormat="1" ht="12.95" customHeight="1" x14ac:dyDescent="0.25">
      <c r="A116" s="281"/>
      <c r="B116" s="282"/>
      <c r="C116" s="281"/>
      <c r="D116" s="281"/>
      <c r="E116" s="282"/>
      <c r="F116" s="285"/>
      <c r="G116" s="286"/>
      <c r="H116" s="286"/>
      <c r="I116" s="281"/>
      <c r="J116" s="434"/>
      <c r="K116" s="281"/>
      <c r="L116" s="281"/>
      <c r="M116" s="281"/>
      <c r="N116" s="281"/>
      <c r="O116" s="281"/>
      <c r="P116" s="281"/>
    </row>
    <row r="117" spans="1:24" s="416" customFormat="1" ht="12.95" customHeight="1" x14ac:dyDescent="0.25">
      <c r="A117" s="281"/>
      <c r="B117" s="282"/>
      <c r="C117" s="281"/>
      <c r="D117" s="281"/>
      <c r="E117" s="282"/>
      <c r="F117" s="285"/>
      <c r="G117" s="286"/>
      <c r="H117" s="286"/>
      <c r="I117" s="281"/>
      <c r="J117" s="434"/>
      <c r="K117" s="281"/>
      <c r="L117" s="281"/>
      <c r="M117" s="281"/>
      <c r="N117" s="281"/>
      <c r="O117" s="281"/>
      <c r="P117" s="281"/>
    </row>
    <row r="118" spans="1:24" s="413" customFormat="1" ht="12.75" customHeight="1" x14ac:dyDescent="0.25">
      <c r="A118" s="281"/>
      <c r="B118" s="282"/>
      <c r="C118" s="281"/>
      <c r="D118" s="281"/>
      <c r="E118" s="282"/>
      <c r="F118" s="285"/>
      <c r="G118" s="286"/>
      <c r="H118" s="286"/>
      <c r="I118" s="281"/>
      <c r="J118" s="434"/>
      <c r="K118" s="281"/>
      <c r="L118" s="281"/>
      <c r="M118" s="281"/>
      <c r="N118" s="281"/>
      <c r="O118" s="281"/>
      <c r="P118" s="281"/>
    </row>
    <row r="119" spans="1:24" s="413" customFormat="1" ht="12.75" customHeight="1" x14ac:dyDescent="0.25">
      <c r="A119" s="281"/>
      <c r="B119" s="282"/>
      <c r="C119" s="281"/>
      <c r="D119" s="281"/>
      <c r="E119" s="282"/>
      <c r="F119" s="285"/>
      <c r="G119" s="286"/>
      <c r="H119" s="286"/>
      <c r="I119" s="281"/>
      <c r="J119" s="434"/>
      <c r="K119" s="281"/>
      <c r="L119" s="281"/>
      <c r="M119" s="281"/>
      <c r="N119" s="281"/>
      <c r="O119" s="281"/>
      <c r="P119" s="281"/>
    </row>
    <row r="120" spans="1:24" s="416" customFormat="1" ht="12.95" customHeight="1" x14ac:dyDescent="0.25">
      <c r="A120" s="281"/>
      <c r="B120" s="282"/>
      <c r="C120" s="281"/>
      <c r="D120" s="281"/>
      <c r="E120" s="282"/>
      <c r="F120" s="285"/>
      <c r="G120" s="286"/>
      <c r="H120" s="286"/>
      <c r="I120" s="281"/>
      <c r="J120" s="434"/>
      <c r="K120" s="281"/>
      <c r="L120" s="281"/>
      <c r="M120" s="281"/>
      <c r="N120" s="281"/>
      <c r="O120" s="281"/>
      <c r="P120" s="281"/>
    </row>
    <row r="121" spans="1:24" s="416" customFormat="1" ht="12.95" customHeight="1" x14ac:dyDescent="0.25">
      <c r="A121" s="281"/>
      <c r="B121" s="282"/>
      <c r="C121" s="281"/>
      <c r="D121" s="281"/>
      <c r="E121" s="282"/>
      <c r="F121" s="285"/>
      <c r="G121" s="286"/>
      <c r="H121" s="286"/>
      <c r="I121" s="281"/>
      <c r="J121" s="434"/>
      <c r="K121" s="281"/>
      <c r="L121" s="281"/>
      <c r="M121" s="281"/>
      <c r="N121" s="281"/>
      <c r="O121" s="281"/>
      <c r="P121" s="281"/>
    </row>
    <row r="122" spans="1:24" s="416" customFormat="1" ht="12.95" customHeight="1" x14ac:dyDescent="0.25">
      <c r="A122" s="281"/>
      <c r="B122" s="282"/>
      <c r="C122" s="281"/>
      <c r="D122" s="281"/>
      <c r="E122" s="282"/>
      <c r="F122" s="285"/>
      <c r="G122" s="286"/>
      <c r="H122" s="286"/>
      <c r="I122" s="281"/>
      <c r="J122" s="434"/>
      <c r="K122" s="281"/>
      <c r="L122" s="281"/>
      <c r="M122" s="281"/>
      <c r="N122" s="281"/>
      <c r="O122" s="281"/>
      <c r="P122" s="281"/>
    </row>
    <row r="123" spans="1:24" s="416" customFormat="1" ht="12.95" customHeight="1" x14ac:dyDescent="0.25">
      <c r="A123" s="281"/>
      <c r="B123" s="282"/>
      <c r="C123" s="281"/>
      <c r="D123" s="281"/>
      <c r="E123" s="282"/>
      <c r="F123" s="285"/>
      <c r="G123" s="286"/>
      <c r="H123" s="286"/>
      <c r="I123" s="281"/>
      <c r="J123" s="434"/>
      <c r="K123" s="281"/>
      <c r="L123" s="281"/>
      <c r="M123" s="281"/>
      <c r="N123" s="281"/>
      <c r="O123" s="281"/>
      <c r="P123" s="281"/>
      <c r="Q123" s="435"/>
      <c r="R123" s="445"/>
      <c r="S123" s="435"/>
      <c r="T123" s="435"/>
      <c r="U123" s="446"/>
      <c r="V123" s="435"/>
      <c r="W123" s="435"/>
      <c r="X123" s="435"/>
    </row>
    <row r="124" spans="1:24" s="416" customFormat="1" ht="12.95" customHeight="1" x14ac:dyDescent="0.25">
      <c r="A124" s="281"/>
      <c r="B124" s="282"/>
      <c r="C124" s="281"/>
      <c r="D124" s="281"/>
      <c r="E124" s="282"/>
      <c r="F124" s="285"/>
      <c r="G124" s="286"/>
      <c r="H124" s="286"/>
      <c r="I124" s="281"/>
      <c r="J124" s="434"/>
      <c r="K124" s="281"/>
      <c r="L124" s="281"/>
      <c r="M124" s="281"/>
      <c r="N124" s="281"/>
      <c r="O124" s="281"/>
      <c r="P124" s="281"/>
      <c r="Q124" s="435"/>
      <c r="R124" s="445"/>
      <c r="S124" s="435"/>
      <c r="T124" s="435"/>
      <c r="U124" s="446"/>
      <c r="V124" s="435"/>
      <c r="W124" s="435"/>
      <c r="X124" s="435"/>
    </row>
    <row r="125" spans="1:24" s="416" customFormat="1" ht="12.95" customHeight="1" x14ac:dyDescent="0.25">
      <c r="A125" s="281"/>
      <c r="B125" s="282"/>
      <c r="C125" s="281"/>
      <c r="D125" s="281"/>
      <c r="E125" s="282"/>
      <c r="F125" s="285"/>
      <c r="G125" s="286"/>
      <c r="H125" s="286"/>
      <c r="I125" s="281"/>
      <c r="J125" s="434"/>
      <c r="K125" s="281"/>
      <c r="L125" s="281"/>
      <c r="M125" s="281"/>
      <c r="N125" s="281"/>
      <c r="O125" s="281"/>
      <c r="P125" s="281"/>
      <c r="Q125" s="435"/>
      <c r="R125" s="445"/>
      <c r="S125" s="435"/>
      <c r="T125" s="435"/>
      <c r="U125" s="446"/>
      <c r="V125" s="435"/>
      <c r="W125" s="435"/>
      <c r="X125" s="435"/>
    </row>
    <row r="126" spans="1:24" s="416" customFormat="1" ht="12.95" customHeight="1" x14ac:dyDescent="0.25">
      <c r="A126" s="281"/>
      <c r="B126" s="282"/>
      <c r="C126" s="281"/>
      <c r="D126" s="281"/>
      <c r="E126" s="282"/>
      <c r="F126" s="285"/>
      <c r="G126" s="286"/>
      <c r="H126" s="286"/>
      <c r="I126" s="281"/>
      <c r="J126" s="434"/>
      <c r="K126" s="281"/>
      <c r="L126" s="281"/>
      <c r="M126" s="281"/>
      <c r="N126" s="281"/>
      <c r="O126" s="281"/>
      <c r="P126" s="281"/>
      <c r="Q126" s="435"/>
      <c r="R126" s="445"/>
      <c r="S126" s="435"/>
      <c r="T126" s="435"/>
      <c r="U126" s="446"/>
      <c r="V126" s="435"/>
      <c r="W126" s="435"/>
      <c r="X126" s="435"/>
    </row>
    <row r="127" spans="1:24" s="416" customFormat="1" ht="12.95" customHeight="1" x14ac:dyDescent="0.25">
      <c r="A127" s="281"/>
      <c r="B127" s="282"/>
      <c r="C127" s="281"/>
      <c r="D127" s="281"/>
      <c r="E127" s="282"/>
      <c r="F127" s="285"/>
      <c r="G127" s="286"/>
      <c r="H127" s="286"/>
      <c r="I127" s="281"/>
      <c r="J127" s="434"/>
      <c r="K127" s="281"/>
      <c r="L127" s="281"/>
      <c r="M127" s="281"/>
      <c r="N127" s="281"/>
      <c r="O127" s="281"/>
      <c r="P127" s="281"/>
      <c r="Q127" s="435"/>
      <c r="R127" s="445"/>
      <c r="S127" s="435"/>
      <c r="T127" s="435"/>
      <c r="U127" s="446"/>
      <c r="V127" s="435"/>
      <c r="W127" s="435"/>
      <c r="X127" s="435"/>
    </row>
    <row r="128" spans="1:24" s="416" customFormat="1" ht="12.95" customHeight="1" x14ac:dyDescent="0.25">
      <c r="A128" s="281"/>
      <c r="B128" s="282"/>
      <c r="C128" s="281"/>
      <c r="D128" s="281"/>
      <c r="E128" s="282"/>
      <c r="F128" s="285"/>
      <c r="G128" s="286"/>
      <c r="H128" s="286"/>
      <c r="I128" s="281"/>
      <c r="J128" s="434"/>
      <c r="K128" s="281"/>
      <c r="L128" s="281"/>
      <c r="M128" s="281"/>
      <c r="N128" s="281"/>
      <c r="O128" s="281"/>
      <c r="P128" s="281"/>
      <c r="Q128" s="435"/>
      <c r="R128" s="445"/>
      <c r="S128" s="435"/>
      <c r="T128" s="435"/>
      <c r="U128" s="446"/>
      <c r="V128" s="435"/>
      <c r="W128" s="435"/>
      <c r="X128" s="435"/>
    </row>
    <row r="129" spans="1:24" s="416" customFormat="1" ht="12.95" customHeight="1" x14ac:dyDescent="0.25">
      <c r="A129" s="281"/>
      <c r="B129" s="282"/>
      <c r="C129" s="281"/>
      <c r="D129" s="281"/>
      <c r="E129" s="282"/>
      <c r="F129" s="285"/>
      <c r="G129" s="286"/>
      <c r="H129" s="286"/>
      <c r="I129" s="281"/>
      <c r="J129" s="434"/>
      <c r="K129" s="281"/>
      <c r="L129" s="281"/>
      <c r="M129" s="281"/>
      <c r="N129" s="281"/>
      <c r="O129" s="281"/>
      <c r="P129" s="281"/>
      <c r="Q129" s="435"/>
      <c r="R129" s="445"/>
      <c r="S129" s="435"/>
      <c r="T129" s="435"/>
      <c r="U129" s="446"/>
      <c r="V129" s="435"/>
      <c r="W129" s="435"/>
      <c r="X129" s="435"/>
    </row>
    <row r="130" spans="1:24" s="416" customFormat="1" ht="12.95" customHeight="1" x14ac:dyDescent="0.25">
      <c r="A130" s="281"/>
      <c r="B130" s="282"/>
      <c r="C130" s="281"/>
      <c r="D130" s="281"/>
      <c r="E130" s="282"/>
      <c r="F130" s="285"/>
      <c r="G130" s="286"/>
      <c r="H130" s="286"/>
      <c r="I130" s="281"/>
      <c r="J130" s="434"/>
      <c r="K130" s="281"/>
      <c r="L130" s="281"/>
      <c r="M130" s="281"/>
      <c r="N130" s="281"/>
      <c r="O130" s="281"/>
      <c r="P130" s="281"/>
      <c r="Q130" s="435"/>
      <c r="R130" s="445"/>
      <c r="S130" s="435"/>
      <c r="T130" s="435"/>
      <c r="U130" s="446"/>
      <c r="V130" s="435"/>
      <c r="W130" s="435"/>
      <c r="X130" s="435"/>
    </row>
    <row r="131" spans="1:24" s="416" customFormat="1" ht="12.95" customHeight="1" x14ac:dyDescent="0.25">
      <c r="A131" s="281"/>
      <c r="B131" s="282"/>
      <c r="C131" s="281"/>
      <c r="D131" s="281"/>
      <c r="E131" s="282"/>
      <c r="F131" s="285"/>
      <c r="G131" s="286"/>
      <c r="H131" s="286"/>
      <c r="I131" s="281"/>
      <c r="J131" s="434"/>
      <c r="K131" s="281"/>
      <c r="L131" s="281"/>
      <c r="M131" s="281"/>
      <c r="N131" s="281"/>
      <c r="O131" s="281"/>
      <c r="P131" s="281"/>
      <c r="Q131" s="435"/>
      <c r="R131" s="445"/>
      <c r="S131" s="435"/>
      <c r="T131" s="435"/>
      <c r="U131" s="446"/>
      <c r="V131" s="435"/>
      <c r="W131" s="435"/>
      <c r="X131" s="435"/>
    </row>
    <row r="132" spans="1:24" s="416" customFormat="1" ht="12.95" customHeight="1" x14ac:dyDescent="0.25">
      <c r="A132" s="281"/>
      <c r="B132" s="282"/>
      <c r="C132" s="281"/>
      <c r="D132" s="281"/>
      <c r="E132" s="282"/>
      <c r="F132" s="285"/>
      <c r="G132" s="286"/>
      <c r="H132" s="286"/>
      <c r="I132" s="281"/>
      <c r="J132" s="434"/>
      <c r="K132" s="281"/>
      <c r="L132" s="281"/>
      <c r="M132" s="281"/>
      <c r="N132" s="281"/>
      <c r="O132" s="281"/>
      <c r="P132" s="281"/>
      <c r="Q132" s="435"/>
      <c r="R132" s="445"/>
      <c r="S132" s="435"/>
      <c r="T132" s="435"/>
      <c r="U132" s="446"/>
      <c r="V132" s="435"/>
      <c r="W132" s="435"/>
      <c r="X132" s="435"/>
    </row>
    <row r="133" spans="1:24" s="416" customFormat="1" ht="12.95" customHeight="1" x14ac:dyDescent="0.25">
      <c r="A133" s="281"/>
      <c r="B133" s="282"/>
      <c r="C133" s="281"/>
      <c r="D133" s="281"/>
      <c r="E133" s="282"/>
      <c r="F133" s="285"/>
      <c r="G133" s="286"/>
      <c r="H133" s="286"/>
      <c r="I133" s="281"/>
      <c r="J133" s="417"/>
      <c r="K133" s="281"/>
      <c r="L133" s="281"/>
      <c r="M133" s="281"/>
      <c r="N133" s="281"/>
      <c r="O133" s="281"/>
      <c r="P133" s="281"/>
      <c r="Q133" s="435"/>
      <c r="R133" s="445"/>
      <c r="S133" s="435"/>
      <c r="T133" s="435"/>
      <c r="U133" s="446"/>
      <c r="V133" s="435"/>
      <c r="W133" s="435"/>
      <c r="X133" s="435"/>
    </row>
    <row r="134" spans="1:24" s="416" customFormat="1" ht="12.95" customHeight="1" x14ac:dyDescent="0.25">
      <c r="A134" s="281"/>
      <c r="B134" s="282"/>
      <c r="C134" s="281"/>
      <c r="D134" s="281"/>
      <c r="E134" s="282"/>
      <c r="F134" s="285"/>
      <c r="G134" s="286"/>
      <c r="H134" s="286"/>
      <c r="I134" s="281"/>
      <c r="J134" s="281"/>
      <c r="K134" s="281"/>
      <c r="L134" s="281"/>
      <c r="M134" s="281"/>
      <c r="N134" s="281"/>
      <c r="O134" s="281"/>
      <c r="P134" s="281"/>
      <c r="Q134" s="435"/>
      <c r="R134" s="445"/>
      <c r="S134" s="435"/>
      <c r="T134" s="435"/>
      <c r="U134" s="446"/>
      <c r="V134" s="435"/>
      <c r="W134" s="435"/>
      <c r="X134" s="435"/>
    </row>
    <row r="135" spans="1:24" s="416" customFormat="1" ht="12.95" customHeight="1" x14ac:dyDescent="0.25">
      <c r="A135" s="281"/>
      <c r="B135" s="282"/>
      <c r="C135" s="281"/>
      <c r="D135" s="281"/>
      <c r="E135" s="282"/>
      <c r="F135" s="285"/>
      <c r="G135" s="286"/>
      <c r="H135" s="286"/>
      <c r="I135" s="281"/>
      <c r="J135" s="281"/>
      <c r="K135" s="281"/>
      <c r="L135" s="281"/>
      <c r="M135" s="281"/>
      <c r="N135" s="281"/>
      <c r="O135" s="281"/>
      <c r="P135" s="281"/>
      <c r="Q135" s="435"/>
      <c r="R135" s="445"/>
      <c r="S135" s="435"/>
      <c r="T135" s="435"/>
      <c r="U135" s="446"/>
      <c r="V135" s="435"/>
      <c r="W135" s="435"/>
      <c r="X135" s="435"/>
    </row>
    <row r="136" spans="1:24" s="416" customFormat="1" ht="12.95" customHeight="1" x14ac:dyDescent="0.25">
      <c r="A136" s="281"/>
      <c r="B136" s="282"/>
      <c r="C136" s="281"/>
      <c r="D136" s="281"/>
      <c r="E136" s="282"/>
      <c r="F136" s="285"/>
      <c r="G136" s="286"/>
      <c r="H136" s="286"/>
      <c r="I136" s="281"/>
      <c r="J136" s="281"/>
      <c r="K136" s="281"/>
      <c r="L136" s="281"/>
      <c r="M136" s="281"/>
      <c r="N136" s="281"/>
      <c r="O136" s="281"/>
      <c r="P136" s="281"/>
      <c r="Q136" s="435"/>
      <c r="R136" s="445"/>
      <c r="S136" s="435"/>
      <c r="T136" s="435"/>
      <c r="U136" s="446"/>
      <c r="V136" s="435"/>
      <c r="W136" s="435"/>
      <c r="X136" s="435"/>
    </row>
    <row r="137" spans="1:24" s="416" customFormat="1" ht="12.95" customHeight="1" x14ac:dyDescent="0.25">
      <c r="A137" s="281"/>
      <c r="B137" s="282"/>
      <c r="C137" s="281"/>
      <c r="D137" s="281"/>
      <c r="E137" s="282"/>
      <c r="F137" s="285"/>
      <c r="G137" s="286"/>
      <c r="H137" s="286"/>
      <c r="I137" s="281"/>
      <c r="J137" s="281"/>
      <c r="K137" s="281"/>
      <c r="L137" s="281"/>
      <c r="M137" s="281"/>
      <c r="N137" s="281"/>
      <c r="O137" s="281"/>
      <c r="P137" s="281"/>
      <c r="Q137" s="435"/>
      <c r="R137" s="445"/>
      <c r="S137" s="435"/>
      <c r="T137" s="435"/>
      <c r="U137" s="446"/>
      <c r="V137" s="435"/>
      <c r="W137" s="435"/>
      <c r="X137" s="435"/>
    </row>
    <row r="138" spans="1:24" s="416" customFormat="1" ht="12.95" customHeight="1" x14ac:dyDescent="0.25">
      <c r="A138" s="281"/>
      <c r="B138" s="282"/>
      <c r="C138" s="281"/>
      <c r="D138" s="281"/>
      <c r="E138" s="282"/>
      <c r="F138" s="285"/>
      <c r="G138" s="286"/>
      <c r="H138" s="286"/>
      <c r="I138" s="281"/>
      <c r="J138" s="281"/>
      <c r="K138" s="281"/>
      <c r="L138" s="281"/>
      <c r="M138" s="281"/>
      <c r="N138" s="281"/>
      <c r="O138" s="281"/>
      <c r="P138" s="281"/>
      <c r="Q138" s="435"/>
      <c r="R138" s="445"/>
      <c r="S138" s="435"/>
      <c r="T138" s="435"/>
      <c r="U138" s="446"/>
      <c r="V138" s="435"/>
      <c r="W138" s="435"/>
      <c r="X138" s="435"/>
    </row>
    <row r="139" spans="1:24" s="416" customFormat="1" x14ac:dyDescent="0.25">
      <c r="A139" s="281"/>
      <c r="B139" s="282"/>
      <c r="C139" s="281"/>
      <c r="D139" s="281"/>
      <c r="E139" s="282"/>
      <c r="F139" s="285"/>
      <c r="G139" s="286"/>
      <c r="H139" s="286"/>
      <c r="I139" s="281"/>
      <c r="J139" s="281"/>
      <c r="K139" s="281"/>
      <c r="L139" s="281"/>
      <c r="M139" s="281"/>
      <c r="N139" s="281"/>
      <c r="O139" s="281"/>
      <c r="P139" s="281"/>
      <c r="R139" s="447"/>
      <c r="U139" s="434"/>
    </row>
    <row r="140" spans="1:24" s="416" customFormat="1" ht="12.75" customHeight="1" x14ac:dyDescent="0.25">
      <c r="A140" s="281"/>
      <c r="B140" s="282"/>
      <c r="C140" s="281"/>
      <c r="D140" s="281"/>
      <c r="E140" s="282"/>
      <c r="F140" s="285"/>
      <c r="G140" s="286"/>
      <c r="H140" s="286"/>
      <c r="I140" s="281"/>
      <c r="J140" s="281"/>
      <c r="K140" s="281"/>
      <c r="L140" s="281"/>
      <c r="M140" s="281"/>
      <c r="N140" s="281"/>
      <c r="O140" s="281"/>
      <c r="P140" s="281"/>
      <c r="R140" s="447"/>
      <c r="U140" s="434"/>
    </row>
    <row r="141" spans="1:24" s="413" customFormat="1" ht="12.75" customHeight="1" x14ac:dyDescent="0.25">
      <c r="A141" s="281"/>
      <c r="B141" s="282"/>
      <c r="C141" s="281"/>
      <c r="D141" s="281"/>
      <c r="E141" s="282"/>
      <c r="F141" s="285"/>
      <c r="G141" s="286"/>
      <c r="H141" s="286"/>
      <c r="I141" s="281"/>
      <c r="J141" s="281"/>
      <c r="K141" s="281"/>
      <c r="L141" s="281"/>
      <c r="M141" s="281"/>
      <c r="N141" s="281"/>
      <c r="O141" s="281"/>
      <c r="P141" s="281"/>
    </row>
  </sheetData>
  <sheetProtection algorithmName="SHA-512" hashValue="ndqrs3KnJzUbMN2OrPcDNga2JgtnD5p1JpUu/PJkyMpR/fXHSBK7oDQReaPGd/1BzFHxBsaLaIQWON1xUG7ZAQ==" saltValue="rYPhMYNvMz76gj0VoveHpg==" spinCount="100000" sheet="1" objects="1" scenarios="1"/>
  <mergeCells count="32">
    <mergeCell ref="C24:D24"/>
    <mergeCell ref="C25:D25"/>
    <mergeCell ref="C27:D27"/>
    <mergeCell ref="C26:D26"/>
    <mergeCell ref="C11:D11"/>
    <mergeCell ref="B8:H8"/>
    <mergeCell ref="C9:D9"/>
    <mergeCell ref="C22:D22"/>
    <mergeCell ref="C12:D12"/>
    <mergeCell ref="C13:D13"/>
    <mergeCell ref="C14:D14"/>
    <mergeCell ref="C15:D15"/>
    <mergeCell ref="C16:D16"/>
    <mergeCell ref="C18:D18"/>
    <mergeCell ref="C21:D21"/>
    <mergeCell ref="C17:D17"/>
    <mergeCell ref="C19:D19"/>
    <mergeCell ref="C28:D28"/>
    <mergeCell ref="C38:D38"/>
    <mergeCell ref="C39:D39"/>
    <mergeCell ref="C29:D29"/>
    <mergeCell ref="C35:D35"/>
    <mergeCell ref="C36:D36"/>
    <mergeCell ref="C57:D57"/>
    <mergeCell ref="C40:D40"/>
    <mergeCell ref="C41:D41"/>
    <mergeCell ref="C52:D52"/>
    <mergeCell ref="C53:D53"/>
    <mergeCell ref="C56:D56"/>
    <mergeCell ref="C42:D42"/>
    <mergeCell ref="C43:D43"/>
    <mergeCell ref="C49:D49"/>
  </mergeCells>
  <dataValidations disablePrompts="1" count="4">
    <dataValidation type="list" allowBlank="1" showInputMessage="1" showErrorMessage="1" sqref="J39 J32" xr:uid="{00000000-0002-0000-0200-000001000000}">
      <formula1>$R$28:$R$32</formula1>
    </dataValidation>
    <dataValidation type="list" allowBlank="1" showInputMessage="1" showErrorMessage="1" sqref="H69 H78 H75 H72" xr:uid="{00000000-0002-0000-0200-000002000000}">
      <formula1>$Q$101:$Q$102</formula1>
    </dataValidation>
    <dataValidation type="list" allowBlank="1" showInputMessage="1" showErrorMessage="1" sqref="J14" xr:uid="{00000000-0002-0000-0200-000000000000}">
      <formula1>$P$15:$P$21</formula1>
    </dataValidation>
    <dataValidation type="list" allowBlank="1" showInputMessage="1" showErrorMessage="1" sqref="J12" xr:uid="{CA0C93BB-920B-4730-AFCD-AB17868112A5}">
      <formula1>$L$71:$L$74</formula1>
    </dataValidation>
  </dataValidations>
  <printOptions horizontalCentered="1"/>
  <pageMargins left="0.5" right="0.5" top="0.5" bottom="1" header="0.5" footer="0.5"/>
  <pageSetup scale="90" fitToHeight="2" orientation="portrait" r:id="rId1"/>
  <headerFooter alignWithMargins="0">
    <oddHeader>&amp;R&amp;"-,Regular"&amp;11IFBC 21-TA003585AJ</oddHeader>
    <oddFooter>&amp;L&amp;"-,Regular"&amp;11Bidder Name: ___________________________________
Authorized Signature: _____________________________&amp;R&amp;"-,Regular"&amp;11Page &amp;P of &amp;N</oddFooter>
  </headerFooter>
  <rowBreaks count="1" manualBreakCount="1">
    <brk id="50" min="1" max="7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G141"/>
  <sheetViews>
    <sheetView topLeftCell="A38" zoomScaleNormal="100" zoomScaleSheetLayoutView="100" workbookViewId="0">
      <selection activeCell="X55" sqref="X55"/>
    </sheetView>
  </sheetViews>
  <sheetFormatPr defaultRowHeight="15" x14ac:dyDescent="0.25"/>
  <cols>
    <col min="1" max="1" width="0.109375" style="112" customWidth="1"/>
    <col min="2" max="2" width="6.77734375" style="118" customWidth="1"/>
    <col min="3" max="3" width="29.77734375" style="112" customWidth="1"/>
    <col min="4" max="4" width="11.77734375" style="112" customWidth="1"/>
    <col min="5" max="5" width="6.77734375" style="118" customWidth="1"/>
    <col min="6" max="6" width="6.77734375" style="119" customWidth="1"/>
    <col min="7" max="7" width="9.77734375" style="115" customWidth="1"/>
    <col min="8" max="8" width="16.33203125" style="115" customWidth="1"/>
    <col min="9" max="9" width="2.5546875" style="112" hidden="1" customWidth="1"/>
    <col min="10" max="10" width="5.77734375" style="112" hidden="1" customWidth="1"/>
    <col min="11" max="15" width="6.77734375" style="112" hidden="1" customWidth="1"/>
    <col min="16" max="16" width="10.33203125" style="112" hidden="1" customWidth="1"/>
    <col min="17" max="19" width="6.77734375" style="112" hidden="1" customWidth="1"/>
    <col min="20" max="23" width="8.21875" style="112" customWidth="1"/>
    <col min="24" max="16384" width="8.88671875" style="112"/>
  </cols>
  <sheetData>
    <row r="1" spans="1:33" ht="12.75" hidden="1" customHeight="1" x14ac:dyDescent="0.25">
      <c r="C1" s="162"/>
      <c r="D1" s="155"/>
      <c r="N1" s="118"/>
      <c r="O1" s="162"/>
      <c r="P1" s="155"/>
      <c r="Q1" s="119"/>
      <c r="R1" s="115"/>
      <c r="S1" s="156"/>
      <c r="T1" s="448"/>
      <c r="U1" s="157"/>
      <c r="V1" s="158"/>
      <c r="W1" s="159"/>
      <c r="X1" s="159"/>
      <c r="Y1" s="160"/>
      <c r="Z1" s="160"/>
      <c r="AA1" s="160"/>
      <c r="AB1" s="160"/>
      <c r="AC1" s="160"/>
      <c r="AD1" s="160"/>
      <c r="AE1" s="160"/>
      <c r="AF1" s="160"/>
      <c r="AG1" s="160"/>
    </row>
    <row r="2" spans="1:33" ht="19.5" hidden="1" customHeight="1" x14ac:dyDescent="0.25">
      <c r="C2" s="162"/>
      <c r="D2" s="161"/>
      <c r="N2" s="118"/>
      <c r="O2" s="162"/>
      <c r="P2" s="155"/>
      <c r="Q2" s="119"/>
      <c r="R2" s="115"/>
      <c r="S2" s="156"/>
      <c r="T2" s="448"/>
      <c r="U2" s="157"/>
      <c r="V2" s="158"/>
      <c r="W2" s="159"/>
      <c r="X2" s="159"/>
      <c r="Y2" s="160"/>
      <c r="Z2" s="160"/>
      <c r="AA2" s="160"/>
      <c r="AB2" s="160"/>
      <c r="AC2" s="160"/>
      <c r="AD2" s="160"/>
      <c r="AE2" s="160"/>
      <c r="AF2" s="160"/>
      <c r="AG2" s="160"/>
    </row>
    <row r="3" spans="1:33" ht="12.75" hidden="1" customHeight="1" x14ac:dyDescent="0.25">
      <c r="C3" s="162"/>
      <c r="D3" s="155"/>
      <c r="N3" s="118"/>
      <c r="O3" s="162"/>
      <c r="P3" s="155"/>
      <c r="Q3" s="119"/>
      <c r="R3" s="115"/>
      <c r="S3" s="156"/>
      <c r="T3" s="448"/>
      <c r="U3" s="157"/>
      <c r="V3" s="158"/>
      <c r="W3" s="159"/>
      <c r="X3" s="159"/>
      <c r="Y3" s="160"/>
      <c r="Z3" s="160"/>
      <c r="AA3" s="160"/>
      <c r="AB3" s="160"/>
      <c r="AC3" s="160"/>
      <c r="AD3" s="160"/>
      <c r="AE3" s="160"/>
      <c r="AF3" s="160"/>
      <c r="AG3" s="160"/>
    </row>
    <row r="4" spans="1:33" ht="20.100000000000001" customHeight="1" x14ac:dyDescent="0.25">
      <c r="C4" s="162" t="str">
        <f>'OVERALL ESTIMATE LS 21 GRP 2'!C2</f>
        <v>APPENDIX K, BID PRICING FORMS</v>
      </c>
      <c r="D4" s="155"/>
      <c r="N4" s="118"/>
      <c r="O4" s="162"/>
      <c r="P4" s="155"/>
      <c r="Q4" s="119"/>
      <c r="R4" s="115"/>
      <c r="S4" s="156"/>
      <c r="T4" s="448"/>
      <c r="U4" s="157"/>
      <c r="V4" s="158"/>
      <c r="W4" s="159"/>
      <c r="X4" s="159"/>
      <c r="Y4" s="160"/>
      <c r="Z4" s="160"/>
      <c r="AA4" s="160"/>
      <c r="AB4" s="160"/>
      <c r="AC4" s="160"/>
      <c r="AD4" s="160"/>
      <c r="AE4" s="160"/>
      <c r="AF4" s="160"/>
      <c r="AG4" s="160"/>
    </row>
    <row r="5" spans="1:33" ht="20.100000000000001" customHeight="1" x14ac:dyDescent="0.25">
      <c r="C5" s="162" t="str">
        <f>'OVERALL ESTIMATE LS 21 GRP 2'!C3</f>
        <v>IFBC NO. 21-TA003585AJ</v>
      </c>
      <c r="D5" s="155"/>
      <c r="N5" s="118"/>
      <c r="O5" s="162"/>
      <c r="P5" s="155"/>
      <c r="Q5" s="119"/>
      <c r="R5" s="115"/>
      <c r="S5" s="156"/>
      <c r="T5" s="448"/>
      <c r="U5" s="157"/>
      <c r="V5" s="158"/>
      <c r="W5" s="159"/>
      <c r="X5" s="159"/>
      <c r="Y5" s="160"/>
      <c r="Z5" s="160"/>
      <c r="AA5" s="160"/>
      <c r="AB5" s="160"/>
      <c r="AC5" s="160"/>
      <c r="AD5" s="160"/>
      <c r="AE5" s="160"/>
      <c r="AF5" s="160"/>
      <c r="AG5" s="160"/>
    </row>
    <row r="6" spans="1:33" ht="20.100000000000001" customHeight="1" x14ac:dyDescent="0.25">
      <c r="C6" s="162" t="str">
        <f>'OVERALL ESTIMATE LS 21 GRP 2'!C5</f>
        <v>SLS R&amp;R 2021 GROUP 2, REHAB WETWELL, VALVE VAULT, &amp; PIPING FOR LIFT STATION</v>
      </c>
      <c r="D6" s="155"/>
      <c r="N6" s="118"/>
      <c r="O6" s="162"/>
      <c r="P6" s="155"/>
      <c r="Q6" s="119"/>
      <c r="R6" s="115"/>
      <c r="S6" s="156"/>
      <c r="T6" s="448"/>
      <c r="U6" s="157"/>
      <c r="V6" s="158"/>
      <c r="W6" s="159"/>
      <c r="X6" s="159"/>
      <c r="Y6" s="160"/>
      <c r="Z6" s="160"/>
      <c r="AA6" s="160"/>
      <c r="AB6" s="160"/>
      <c r="AC6" s="160"/>
      <c r="AD6" s="160"/>
      <c r="AE6" s="160"/>
      <c r="AF6" s="160"/>
      <c r="AG6" s="160"/>
    </row>
    <row r="7" spans="1:33" ht="20.100000000000001" customHeight="1" thickBot="1" x14ac:dyDescent="0.3">
      <c r="C7" s="162" t="str">
        <f>'OVERALL ESTIMATE LS 21 GRP 2'!C6</f>
        <v xml:space="preserve">BIDS BASED ON A COMPLETION TIME OF 240 CALENDAR DAYS </v>
      </c>
      <c r="D7" s="162"/>
      <c r="E7" s="155"/>
      <c r="N7" s="156"/>
      <c r="O7" s="448"/>
      <c r="P7" s="157"/>
      <c r="Q7" s="158"/>
      <c r="R7" s="159"/>
      <c r="S7" s="156"/>
      <c r="T7" s="448"/>
      <c r="U7" s="157"/>
      <c r="V7" s="158"/>
      <c r="W7" s="159"/>
      <c r="X7" s="159"/>
      <c r="Y7" s="160"/>
      <c r="Z7" s="160"/>
      <c r="AA7" s="160"/>
      <c r="AB7" s="160"/>
      <c r="AC7" s="160"/>
      <c r="AD7" s="160"/>
      <c r="AE7" s="160"/>
      <c r="AF7" s="160"/>
      <c r="AG7" s="160"/>
    </row>
    <row r="8" spans="1:33" ht="22.5" customHeight="1" thickBot="1" x14ac:dyDescent="0.3">
      <c r="B8" s="533" t="s">
        <v>215</v>
      </c>
      <c r="C8" s="568"/>
      <c r="D8" s="568"/>
      <c r="E8" s="568"/>
      <c r="F8" s="568"/>
      <c r="G8" s="568"/>
      <c r="H8" s="569"/>
      <c r="N8" s="449"/>
      <c r="O8" s="449"/>
      <c r="P8" s="449"/>
      <c r="Q8" s="449"/>
      <c r="R8" s="449"/>
      <c r="S8" s="449"/>
      <c r="T8" s="449"/>
      <c r="U8" s="449"/>
      <c r="V8" s="449"/>
      <c r="W8" s="449"/>
      <c r="X8" s="449"/>
      <c r="Y8" s="160"/>
      <c r="Z8" s="160"/>
      <c r="AA8" s="160"/>
      <c r="AB8" s="160"/>
      <c r="AC8" s="160"/>
      <c r="AD8" s="160"/>
      <c r="AE8" s="160"/>
      <c r="AF8" s="160"/>
      <c r="AG8" s="160"/>
    </row>
    <row r="9" spans="1:33" s="167" customFormat="1" ht="39" customHeight="1" thickBot="1" x14ac:dyDescent="0.3">
      <c r="B9" s="450" t="s">
        <v>9</v>
      </c>
      <c r="C9" s="570" t="s">
        <v>0</v>
      </c>
      <c r="D9" s="571"/>
      <c r="E9" s="451" t="s">
        <v>96</v>
      </c>
      <c r="F9" s="452" t="s">
        <v>2</v>
      </c>
      <c r="G9" s="453" t="s">
        <v>97</v>
      </c>
      <c r="H9" s="454" t="s">
        <v>26</v>
      </c>
      <c r="N9" s="455"/>
      <c r="O9" s="456"/>
      <c r="P9" s="455"/>
      <c r="Q9" s="455"/>
      <c r="R9" s="455"/>
      <c r="S9" s="455"/>
      <c r="T9" s="456"/>
      <c r="U9" s="455"/>
      <c r="V9" s="455"/>
      <c r="W9" s="455"/>
      <c r="X9" s="455"/>
      <c r="Y9" s="174"/>
      <c r="Z9" s="174"/>
      <c r="AA9" s="174"/>
      <c r="AB9" s="174"/>
      <c r="AC9" s="174"/>
      <c r="AD9" s="174"/>
      <c r="AE9" s="174"/>
      <c r="AF9" s="174"/>
      <c r="AG9" s="174"/>
    </row>
    <row r="10" spans="1:33" s="167" customFormat="1" ht="8.25" hidden="1" customHeight="1" thickBot="1" x14ac:dyDescent="0.3">
      <c r="B10" s="457"/>
      <c r="C10" s="458"/>
      <c r="D10" s="459"/>
      <c r="E10" s="460"/>
      <c r="F10" s="461"/>
      <c r="G10" s="462"/>
      <c r="H10" s="463"/>
      <c r="N10" s="455"/>
      <c r="O10" s="456"/>
      <c r="P10" s="455"/>
      <c r="Q10" s="455"/>
      <c r="R10" s="455"/>
      <c r="S10" s="455"/>
      <c r="T10" s="456"/>
      <c r="U10" s="455"/>
      <c r="V10" s="455"/>
      <c r="W10" s="455"/>
      <c r="X10" s="455"/>
      <c r="Y10" s="174"/>
      <c r="Z10" s="174"/>
      <c r="AA10" s="174"/>
      <c r="AB10" s="174"/>
      <c r="AC10" s="174"/>
      <c r="AD10" s="174"/>
      <c r="AE10" s="174"/>
      <c r="AF10" s="174"/>
      <c r="AG10" s="174"/>
    </row>
    <row r="11" spans="1:33" ht="15" customHeight="1" x14ac:dyDescent="0.25">
      <c r="A11" s="112" t="s">
        <v>36</v>
      </c>
      <c r="B11" s="182">
        <v>1</v>
      </c>
      <c r="C11" s="531" t="s">
        <v>5</v>
      </c>
      <c r="D11" s="532"/>
      <c r="E11" s="183" t="s">
        <v>6</v>
      </c>
      <c r="F11" s="26">
        <f>F68</f>
        <v>391</v>
      </c>
      <c r="G11" s="184"/>
      <c r="H11" s="464">
        <f t="shared" ref="H11:H45" si="0">F11*G11</f>
        <v>0</v>
      </c>
      <c r="M11" s="160"/>
      <c r="N11" s="455"/>
      <c r="O11" s="455"/>
      <c r="P11" s="455"/>
      <c r="Q11" s="455"/>
      <c r="R11" s="455"/>
      <c r="S11" s="455"/>
      <c r="T11" s="455"/>
      <c r="U11" s="455"/>
      <c r="V11" s="455"/>
      <c r="W11" s="455"/>
      <c r="X11" s="455"/>
      <c r="Y11" s="160"/>
      <c r="Z11" s="160"/>
      <c r="AA11" s="160"/>
      <c r="AB11" s="160"/>
      <c r="AC11" s="160"/>
      <c r="AD11" s="160"/>
      <c r="AE11" s="160"/>
      <c r="AF11" s="160"/>
      <c r="AG11" s="160"/>
    </row>
    <row r="12" spans="1:33" ht="15" customHeight="1" x14ac:dyDescent="0.25">
      <c r="A12" s="112" t="s">
        <v>37</v>
      </c>
      <c r="B12" s="42">
        <f>B11+1</f>
        <v>2</v>
      </c>
      <c r="C12" s="500" t="s">
        <v>99</v>
      </c>
      <c r="D12" s="501"/>
      <c r="E12" s="34" t="s">
        <v>3</v>
      </c>
      <c r="F12" s="35">
        <f>IF(H75="No",ROUNDUP(((H63-1.5+F65)*H66),0),ROUNDUP(((H63+2+F65)*H66),0))</f>
        <v>52</v>
      </c>
      <c r="G12" s="185"/>
      <c r="H12" s="465">
        <f t="shared" si="0"/>
        <v>0</v>
      </c>
      <c r="J12" s="186">
        <v>4</v>
      </c>
      <c r="K12" s="118"/>
      <c r="L12" s="118"/>
      <c r="M12" s="156"/>
      <c r="N12" s="455"/>
      <c r="O12" s="455"/>
      <c r="P12" s="455"/>
      <c r="Q12" s="455"/>
      <c r="R12" s="455"/>
      <c r="S12" s="455"/>
      <c r="T12" s="455"/>
      <c r="U12" s="455"/>
      <c r="V12" s="455"/>
      <c r="W12" s="455"/>
      <c r="X12" s="455"/>
      <c r="Y12" s="160"/>
      <c r="Z12" s="160"/>
      <c r="AA12" s="160"/>
      <c r="AB12" s="160"/>
      <c r="AC12" s="160"/>
      <c r="AD12" s="160"/>
      <c r="AE12" s="160"/>
      <c r="AF12" s="160"/>
      <c r="AG12" s="160"/>
    </row>
    <row r="13" spans="1:33" ht="15" customHeight="1" x14ac:dyDescent="0.25">
      <c r="A13" s="112" t="s">
        <v>38</v>
      </c>
      <c r="B13" s="42">
        <f t="shared" ref="B13:B49" si="1">B12+1</f>
        <v>3</v>
      </c>
      <c r="C13" s="500" t="s">
        <v>100</v>
      </c>
      <c r="D13" s="501"/>
      <c r="E13" s="34" t="s">
        <v>4</v>
      </c>
      <c r="F13" s="35">
        <f>H66</f>
        <v>2</v>
      </c>
      <c r="G13" s="185"/>
      <c r="H13" s="465">
        <f t="shared" si="0"/>
        <v>0</v>
      </c>
      <c r="K13" s="118"/>
      <c r="L13" s="118"/>
      <c r="M13" s="156"/>
      <c r="N13" s="156"/>
      <c r="O13" s="187"/>
      <c r="P13" s="156"/>
      <c r="Q13" s="156"/>
      <c r="R13" s="120"/>
      <c r="S13" s="120"/>
      <c r="T13" s="187"/>
      <c r="U13" s="188"/>
      <c r="V13" s="189"/>
      <c r="W13" s="190"/>
      <c r="X13" s="191"/>
      <c r="Y13" s="160"/>
      <c r="Z13" s="160"/>
      <c r="AA13" s="160"/>
      <c r="AB13" s="160"/>
      <c r="AC13" s="160"/>
      <c r="AD13" s="160"/>
      <c r="AE13" s="160"/>
      <c r="AF13" s="160"/>
      <c r="AG13" s="160"/>
    </row>
    <row r="14" spans="1:33" ht="15" customHeight="1" x14ac:dyDescent="0.25">
      <c r="A14" s="112" t="s">
        <v>39</v>
      </c>
      <c r="B14" s="42">
        <f t="shared" si="1"/>
        <v>4</v>
      </c>
      <c r="C14" s="500" t="s">
        <v>83</v>
      </c>
      <c r="D14" s="501"/>
      <c r="E14" s="34" t="s">
        <v>4</v>
      </c>
      <c r="F14" s="35">
        <f>H66</f>
        <v>2</v>
      </c>
      <c r="G14" s="185"/>
      <c r="H14" s="465">
        <f t="shared" si="0"/>
        <v>0</v>
      </c>
      <c r="J14" s="192"/>
      <c r="K14" s="193"/>
      <c r="L14" s="156"/>
      <c r="M14" s="156"/>
      <c r="N14" s="156"/>
      <c r="O14" s="194"/>
      <c r="P14" s="118"/>
      <c r="R14" s="195"/>
      <c r="S14" s="195"/>
      <c r="T14" s="196"/>
      <c r="U14" s="189"/>
      <c r="V14" s="189"/>
      <c r="W14" s="190"/>
      <c r="X14" s="191"/>
      <c r="Y14" s="160"/>
      <c r="Z14" s="160"/>
      <c r="AA14" s="160"/>
      <c r="AB14" s="160"/>
      <c r="AC14" s="160"/>
      <c r="AD14" s="160"/>
      <c r="AE14" s="160"/>
      <c r="AF14" s="160"/>
      <c r="AG14" s="160"/>
    </row>
    <row r="15" spans="1:33" ht="15" customHeight="1" x14ac:dyDescent="0.25">
      <c r="A15" s="112" t="s">
        <v>40</v>
      </c>
      <c r="B15" s="42">
        <f t="shared" si="1"/>
        <v>5</v>
      </c>
      <c r="C15" s="500" t="s">
        <v>176</v>
      </c>
      <c r="D15" s="501"/>
      <c r="E15" s="34" t="s">
        <v>4</v>
      </c>
      <c r="F15" s="35">
        <f>IF((H63)&lt;18.3,2,2+(ROUNDDOWN(((H63-10.1)/8),0)))</f>
        <v>2</v>
      </c>
      <c r="G15" s="185"/>
      <c r="H15" s="465">
        <f t="shared" si="0"/>
        <v>0</v>
      </c>
      <c r="J15" s="196"/>
      <c r="K15" s="193"/>
      <c r="L15" s="156"/>
      <c r="M15" s="197"/>
      <c r="N15" s="156"/>
      <c r="O15" s="194"/>
      <c r="P15" s="156"/>
      <c r="Q15" s="156"/>
      <c r="R15" s="195"/>
      <c r="S15" s="195"/>
      <c r="T15" s="196"/>
      <c r="U15" s="189"/>
      <c r="V15" s="189"/>
      <c r="W15" s="198"/>
      <c r="X15" s="191"/>
      <c r="Y15" s="160"/>
      <c r="Z15" s="160"/>
      <c r="AA15" s="160"/>
      <c r="AB15" s="160"/>
      <c r="AC15" s="160"/>
      <c r="AD15" s="160"/>
      <c r="AE15" s="160"/>
      <c r="AF15" s="160"/>
      <c r="AG15" s="160"/>
    </row>
    <row r="16" spans="1:33" ht="15" customHeight="1" x14ac:dyDescent="0.25">
      <c r="A16" s="112" t="s">
        <v>41</v>
      </c>
      <c r="B16" s="56">
        <f t="shared" si="1"/>
        <v>6</v>
      </c>
      <c r="C16" s="572" t="s">
        <v>201</v>
      </c>
      <c r="D16" s="573"/>
      <c r="E16" s="57"/>
      <c r="F16" s="203"/>
      <c r="G16" s="204"/>
      <c r="H16" s="205"/>
      <c r="J16" s="196"/>
      <c r="K16" s="195"/>
      <c r="L16" s="195"/>
      <c r="M16" s="195"/>
      <c r="N16" s="195"/>
      <c r="O16" s="194"/>
      <c r="P16" s="156"/>
      <c r="Q16" s="156"/>
      <c r="R16" s="195"/>
      <c r="S16" s="195"/>
      <c r="T16" s="196"/>
      <c r="U16" s="189"/>
      <c r="V16" s="189"/>
      <c r="W16" s="190"/>
      <c r="X16" s="191"/>
      <c r="Y16" s="160"/>
      <c r="Z16" s="160"/>
      <c r="AA16" s="160"/>
      <c r="AB16" s="160"/>
      <c r="AC16" s="160"/>
      <c r="AD16" s="160"/>
      <c r="AE16" s="160"/>
      <c r="AF16" s="160"/>
      <c r="AG16" s="160"/>
    </row>
    <row r="17" spans="1:33" ht="15" customHeight="1" x14ac:dyDescent="0.25">
      <c r="A17" s="112" t="s">
        <v>42</v>
      </c>
      <c r="B17" s="42">
        <f>B16+1</f>
        <v>7</v>
      </c>
      <c r="C17" s="500" t="s">
        <v>193</v>
      </c>
      <c r="D17" s="501"/>
      <c r="E17" s="34" t="s">
        <v>4</v>
      </c>
      <c r="F17" s="43">
        <v>1</v>
      </c>
      <c r="G17" s="199"/>
      <c r="H17" s="465">
        <f>F17*G17</f>
        <v>0</v>
      </c>
      <c r="J17" s="196"/>
      <c r="K17" s="195"/>
      <c r="L17" s="195"/>
      <c r="M17" s="195"/>
      <c r="N17" s="195"/>
      <c r="O17" s="194"/>
      <c r="P17" s="156"/>
      <c r="Q17" s="156"/>
      <c r="R17" s="195"/>
      <c r="S17" s="195"/>
      <c r="T17" s="196"/>
      <c r="U17" s="189"/>
      <c r="V17" s="189"/>
      <c r="W17" s="190"/>
      <c r="X17" s="191"/>
      <c r="Y17" s="160"/>
      <c r="Z17" s="160"/>
      <c r="AA17" s="160"/>
      <c r="AB17" s="160"/>
      <c r="AC17" s="160"/>
      <c r="AD17" s="160"/>
      <c r="AE17" s="160"/>
      <c r="AF17" s="160"/>
      <c r="AG17" s="160"/>
    </row>
    <row r="18" spans="1:33" ht="15" customHeight="1" x14ac:dyDescent="0.25">
      <c r="B18" s="42">
        <f>B17+1</f>
        <v>8</v>
      </c>
      <c r="C18" s="500" t="s">
        <v>84</v>
      </c>
      <c r="D18" s="501"/>
      <c r="E18" s="34" t="s">
        <v>4</v>
      </c>
      <c r="F18" s="43">
        <v>1</v>
      </c>
      <c r="G18" s="199"/>
      <c r="H18" s="465">
        <f t="shared" si="0"/>
        <v>0</v>
      </c>
      <c r="J18" s="196"/>
      <c r="K18" s="195"/>
      <c r="L18" s="195"/>
      <c r="M18" s="195"/>
      <c r="N18" s="195"/>
      <c r="O18" s="194"/>
      <c r="P18" s="156"/>
      <c r="Q18" s="156"/>
      <c r="R18" s="195"/>
      <c r="S18" s="195"/>
      <c r="T18" s="196"/>
      <c r="U18" s="189"/>
      <c r="V18" s="189"/>
      <c r="W18" s="190"/>
      <c r="X18" s="191"/>
      <c r="Y18" s="160"/>
      <c r="Z18" s="160"/>
      <c r="AA18" s="160"/>
      <c r="AB18" s="160"/>
      <c r="AC18" s="160"/>
      <c r="AD18" s="160"/>
      <c r="AE18" s="160"/>
      <c r="AF18" s="160"/>
      <c r="AG18" s="160"/>
    </row>
    <row r="19" spans="1:33" ht="15" customHeight="1" x14ac:dyDescent="0.25">
      <c r="A19" s="112" t="s">
        <v>43</v>
      </c>
      <c r="B19" s="42">
        <f t="shared" si="1"/>
        <v>9</v>
      </c>
      <c r="C19" s="506" t="s">
        <v>203</v>
      </c>
      <c r="D19" s="507"/>
      <c r="E19" s="34" t="s">
        <v>4</v>
      </c>
      <c r="F19" s="43">
        <v>1</v>
      </c>
      <c r="G19" s="199"/>
      <c r="H19" s="465">
        <f t="shared" si="0"/>
        <v>0</v>
      </c>
      <c r="J19" s="196"/>
      <c r="K19" s="195"/>
      <c r="L19" s="195"/>
      <c r="M19" s="195"/>
      <c r="N19" s="195"/>
      <c r="O19" s="194"/>
      <c r="P19" s="156"/>
      <c r="Q19" s="156"/>
      <c r="R19" s="195"/>
      <c r="S19" s="195"/>
      <c r="T19" s="196"/>
      <c r="U19" s="189"/>
      <c r="V19" s="189"/>
      <c r="W19" s="190"/>
      <c r="X19" s="191"/>
      <c r="Y19" s="160"/>
      <c r="Z19" s="160"/>
      <c r="AA19" s="160"/>
      <c r="AB19" s="160"/>
      <c r="AC19" s="160"/>
      <c r="AD19" s="160"/>
      <c r="AE19" s="160"/>
      <c r="AF19" s="160"/>
      <c r="AG19" s="160"/>
    </row>
    <row r="20" spans="1:33" ht="15" customHeight="1" x14ac:dyDescent="0.25">
      <c r="A20" s="112" t="s">
        <v>44</v>
      </c>
      <c r="B20" s="42">
        <f>B19+1</f>
        <v>10</v>
      </c>
      <c r="C20" s="46" t="s">
        <v>64</v>
      </c>
      <c r="D20" s="47"/>
      <c r="E20" s="34" t="s">
        <v>3</v>
      </c>
      <c r="F20" s="200">
        <f>IF(H78="YES",ROUNDUP((H63)*H66,0),0)</f>
        <v>36</v>
      </c>
      <c r="G20" s="199"/>
      <c r="H20" s="465">
        <f t="shared" si="0"/>
        <v>0</v>
      </c>
      <c r="J20" s="196"/>
      <c r="K20" s="201"/>
      <c r="L20" s="195"/>
      <c r="M20" s="195"/>
      <c r="N20" s="195"/>
      <c r="O20" s="194"/>
      <c r="P20" s="156"/>
      <c r="Q20" s="156"/>
      <c r="R20" s="195"/>
      <c r="S20" s="195"/>
      <c r="T20" s="196"/>
      <c r="U20" s="189"/>
      <c r="V20" s="189"/>
      <c r="W20" s="190"/>
      <c r="X20" s="191"/>
      <c r="Y20" s="160"/>
      <c r="Z20" s="160"/>
      <c r="AA20" s="160"/>
      <c r="AB20" s="160"/>
      <c r="AC20" s="160"/>
      <c r="AD20" s="160"/>
      <c r="AE20" s="160"/>
      <c r="AF20" s="160"/>
      <c r="AG20" s="160"/>
    </row>
    <row r="21" spans="1:33" ht="15" customHeight="1" x14ac:dyDescent="0.25">
      <c r="A21" s="112" t="s">
        <v>56</v>
      </c>
      <c r="B21" s="42">
        <f>B20+1</f>
        <v>11</v>
      </c>
      <c r="C21" s="504" t="s">
        <v>194</v>
      </c>
      <c r="D21" s="505"/>
      <c r="E21" s="48" t="s">
        <v>6</v>
      </c>
      <c r="F21" s="200">
        <f>IF(H72="NO",0,F68)</f>
        <v>391</v>
      </c>
      <c r="G21" s="202"/>
      <c r="H21" s="465">
        <f t="shared" si="0"/>
        <v>0</v>
      </c>
      <c r="J21" s="196"/>
      <c r="K21" s="195"/>
      <c r="L21" s="195"/>
      <c r="M21" s="195"/>
      <c r="N21" s="195"/>
      <c r="O21" s="194"/>
      <c r="P21" s="156"/>
      <c r="Q21" s="156"/>
      <c r="R21" s="195"/>
      <c r="S21" s="195"/>
      <c r="T21" s="196"/>
      <c r="U21" s="189"/>
      <c r="V21" s="189"/>
      <c r="W21" s="190"/>
      <c r="X21" s="191"/>
      <c r="Y21" s="160"/>
      <c r="Z21" s="160"/>
      <c r="AA21" s="160"/>
      <c r="AB21" s="160"/>
      <c r="AC21" s="160"/>
      <c r="AD21" s="160"/>
      <c r="AE21" s="160"/>
      <c r="AF21" s="160"/>
      <c r="AG21" s="160"/>
    </row>
    <row r="22" spans="1:33" ht="15" customHeight="1" x14ac:dyDescent="0.25">
      <c r="B22" s="56">
        <f t="shared" si="1"/>
        <v>12</v>
      </c>
      <c r="C22" s="572" t="s">
        <v>201</v>
      </c>
      <c r="D22" s="573"/>
      <c r="E22" s="57"/>
      <c r="F22" s="203"/>
      <c r="G22" s="204"/>
      <c r="H22" s="205"/>
      <c r="J22" s="196"/>
      <c r="K22" s="195"/>
      <c r="L22" s="195"/>
      <c r="M22" s="195"/>
      <c r="N22" s="195"/>
      <c r="O22" s="194"/>
      <c r="P22" s="206"/>
      <c r="Q22" s="195"/>
      <c r="R22" s="195"/>
      <c r="S22" s="195"/>
      <c r="T22" s="196"/>
      <c r="U22" s="189"/>
      <c r="V22" s="189"/>
      <c r="W22" s="190"/>
      <c r="X22" s="191"/>
      <c r="Y22" s="160"/>
      <c r="Z22" s="160"/>
      <c r="AA22" s="160"/>
      <c r="AB22" s="160"/>
      <c r="AC22" s="160"/>
      <c r="AD22" s="160"/>
      <c r="AE22" s="160"/>
      <c r="AF22" s="160"/>
      <c r="AG22" s="160"/>
    </row>
    <row r="23" spans="1:33" ht="15" customHeight="1" x14ac:dyDescent="0.25">
      <c r="B23" s="42">
        <f>B22+1</f>
        <v>13</v>
      </c>
      <c r="C23" s="51" t="s">
        <v>63</v>
      </c>
      <c r="D23" s="52"/>
      <c r="E23" s="34" t="s">
        <v>4</v>
      </c>
      <c r="F23" s="200">
        <f>IF(H75="Yes",1,0)</f>
        <v>1</v>
      </c>
      <c r="G23" s="185"/>
      <c r="H23" s="465">
        <f t="shared" si="0"/>
        <v>0</v>
      </c>
      <c r="K23" s="195"/>
      <c r="L23" s="195"/>
      <c r="M23" s="207" t="s">
        <v>149</v>
      </c>
      <c r="N23" s="207"/>
      <c r="O23" s="208"/>
      <c r="P23" s="345"/>
      <c r="Q23" s="195"/>
      <c r="R23" s="195"/>
      <c r="S23" s="195"/>
      <c r="T23" s="196"/>
      <c r="U23" s="189"/>
      <c r="V23" s="189"/>
      <c r="W23" s="190"/>
      <c r="X23" s="191"/>
      <c r="Y23" s="160"/>
      <c r="Z23" s="160"/>
      <c r="AA23" s="160"/>
      <c r="AB23" s="160"/>
      <c r="AC23" s="160"/>
      <c r="AD23" s="160"/>
      <c r="AE23" s="160"/>
      <c r="AF23" s="160"/>
      <c r="AG23" s="160"/>
    </row>
    <row r="24" spans="1:33" ht="15" customHeight="1" x14ac:dyDescent="0.25">
      <c r="A24" s="112" t="s">
        <v>45</v>
      </c>
      <c r="B24" s="42">
        <f t="shared" si="1"/>
        <v>14</v>
      </c>
      <c r="C24" s="500" t="s">
        <v>85</v>
      </c>
      <c r="D24" s="501"/>
      <c r="E24" s="34" t="s">
        <v>4</v>
      </c>
      <c r="F24" s="64">
        <v>3</v>
      </c>
      <c r="G24" s="185"/>
      <c r="H24" s="465">
        <f t="shared" si="0"/>
        <v>0</v>
      </c>
      <c r="J24" s="118"/>
      <c r="K24" s="195"/>
      <c r="L24" s="195"/>
      <c r="M24" s="207" t="s">
        <v>150</v>
      </c>
      <c r="N24" s="207"/>
      <c r="O24" s="210" t="s">
        <v>151</v>
      </c>
      <c r="P24" s="210" t="s">
        <v>158</v>
      </c>
      <c r="Q24" s="195"/>
      <c r="R24" s="195"/>
      <c r="S24" s="195"/>
      <c r="T24" s="196"/>
      <c r="U24" s="189"/>
      <c r="V24" s="189"/>
      <c r="W24" s="190"/>
      <c r="X24" s="191"/>
      <c r="Y24" s="160"/>
      <c r="Z24" s="160"/>
      <c r="AA24" s="160"/>
      <c r="AB24" s="160"/>
      <c r="AC24" s="160"/>
      <c r="AD24" s="160"/>
      <c r="AE24" s="160"/>
      <c r="AF24" s="160"/>
      <c r="AG24" s="160"/>
    </row>
    <row r="25" spans="1:33" ht="15" customHeight="1" x14ac:dyDescent="0.25">
      <c r="A25" s="112" t="s">
        <v>46</v>
      </c>
      <c r="B25" s="42">
        <f t="shared" si="1"/>
        <v>15</v>
      </c>
      <c r="C25" s="500" t="s">
        <v>86</v>
      </c>
      <c r="D25" s="501"/>
      <c r="E25" s="34" t="s">
        <v>4</v>
      </c>
      <c r="F25" s="64">
        <v>2</v>
      </c>
      <c r="G25" s="185"/>
      <c r="H25" s="465">
        <f t="shared" si="0"/>
        <v>0</v>
      </c>
      <c r="J25" s="211"/>
      <c r="K25" s="160"/>
      <c r="L25" s="156"/>
      <c r="M25" s="48" t="s">
        <v>167</v>
      </c>
      <c r="N25" s="48"/>
      <c r="O25" s="48" t="s">
        <v>168</v>
      </c>
      <c r="P25" s="48" t="s">
        <v>169</v>
      </c>
      <c r="Q25" s="193" t="s">
        <v>165</v>
      </c>
      <c r="R25" s="219"/>
      <c r="S25" s="213"/>
      <c r="T25" s="214"/>
      <c r="U25" s="213"/>
      <c r="V25" s="196"/>
      <c r="W25" s="160"/>
      <c r="X25" s="160"/>
      <c r="Y25" s="160"/>
      <c r="Z25" s="160"/>
      <c r="AA25" s="160"/>
      <c r="AB25" s="160"/>
      <c r="AC25" s="160"/>
      <c r="AD25" s="160"/>
      <c r="AE25" s="160"/>
      <c r="AF25" s="160"/>
      <c r="AG25" s="160"/>
    </row>
    <row r="26" spans="1:33" ht="15" customHeight="1" x14ac:dyDescent="0.25">
      <c r="A26" s="112" t="s">
        <v>94</v>
      </c>
      <c r="B26" s="42">
        <f t="shared" si="1"/>
        <v>16</v>
      </c>
      <c r="C26" s="500" t="s">
        <v>87</v>
      </c>
      <c r="D26" s="508"/>
      <c r="E26" s="34" t="s">
        <v>4</v>
      </c>
      <c r="F26" s="43">
        <v>1</v>
      </c>
      <c r="G26" s="185"/>
      <c r="H26" s="465">
        <f t="shared" si="0"/>
        <v>0</v>
      </c>
      <c r="J26" s="211"/>
      <c r="K26" s="160"/>
      <c r="L26" s="215"/>
      <c r="M26" s="48" t="s">
        <v>166</v>
      </c>
      <c r="N26" s="48"/>
      <c r="O26" s="48" t="s">
        <v>163</v>
      </c>
      <c r="P26" s="48" t="s">
        <v>164</v>
      </c>
      <c r="Q26" s="193" t="s">
        <v>165</v>
      </c>
      <c r="R26" s="214"/>
      <c r="S26" s="216"/>
      <c r="T26" s="216"/>
      <c r="U26" s="216"/>
      <c r="V26" s="216"/>
      <c r="W26" s="189"/>
      <c r="X26" s="189"/>
      <c r="Y26" s="160"/>
      <c r="Z26" s="160"/>
      <c r="AA26" s="160"/>
      <c r="AB26" s="160"/>
      <c r="AC26" s="160"/>
      <c r="AD26" s="160"/>
      <c r="AE26" s="160"/>
      <c r="AF26" s="160"/>
      <c r="AG26" s="160"/>
    </row>
    <row r="27" spans="1:33" ht="15" customHeight="1" x14ac:dyDescent="0.25">
      <c r="A27" s="112" t="s">
        <v>47</v>
      </c>
      <c r="B27" s="42">
        <f t="shared" si="1"/>
        <v>17</v>
      </c>
      <c r="C27" s="502" t="s">
        <v>88</v>
      </c>
      <c r="D27" s="503"/>
      <c r="E27" s="34" t="s">
        <v>3</v>
      </c>
      <c r="F27" s="217">
        <f>IF(H75="Yes",5,0)</f>
        <v>5</v>
      </c>
      <c r="G27" s="185"/>
      <c r="H27" s="465">
        <f t="shared" si="0"/>
        <v>0</v>
      </c>
      <c r="J27" s="196"/>
      <c r="K27" s="193"/>
      <c r="L27" s="218"/>
      <c r="M27" s="48" t="s">
        <v>152</v>
      </c>
      <c r="N27" s="48"/>
      <c r="O27" s="48" t="s">
        <v>159</v>
      </c>
      <c r="P27" s="48" t="s">
        <v>162</v>
      </c>
      <c r="R27" s="216"/>
      <c r="S27" s="219"/>
      <c r="T27" s="219"/>
      <c r="U27" s="219"/>
      <c r="V27" s="219"/>
      <c r="W27" s="189"/>
      <c r="X27" s="189"/>
      <c r="Y27" s="160"/>
      <c r="Z27" s="160"/>
      <c r="AA27" s="160"/>
      <c r="AB27" s="160"/>
      <c r="AC27" s="160"/>
      <c r="AD27" s="160"/>
      <c r="AE27" s="160"/>
      <c r="AF27" s="160"/>
      <c r="AG27" s="160"/>
    </row>
    <row r="28" spans="1:33" ht="15" customHeight="1" x14ac:dyDescent="0.25">
      <c r="A28" s="112" t="s">
        <v>52</v>
      </c>
      <c r="B28" s="42">
        <f t="shared" si="1"/>
        <v>18</v>
      </c>
      <c r="C28" s="500" t="s">
        <v>101</v>
      </c>
      <c r="D28" s="501"/>
      <c r="E28" s="34" t="s">
        <v>3</v>
      </c>
      <c r="F28" s="220">
        <f>F65+F66</f>
        <v>10</v>
      </c>
      <c r="G28" s="185"/>
      <c r="H28" s="465">
        <f t="shared" si="0"/>
        <v>0</v>
      </c>
      <c r="J28" s="196"/>
      <c r="K28" s="193"/>
      <c r="L28" s="218"/>
      <c r="M28" s="48" t="s">
        <v>152</v>
      </c>
      <c r="N28" s="221"/>
      <c r="O28" s="48" t="s">
        <v>155</v>
      </c>
      <c r="P28" s="48" t="s">
        <v>160</v>
      </c>
      <c r="Q28" s="160"/>
      <c r="R28" s="216"/>
      <c r="S28" s="216"/>
      <c r="T28" s="216"/>
      <c r="U28" s="216"/>
      <c r="V28" s="216"/>
      <c r="W28" s="189"/>
      <c r="X28" s="189"/>
      <c r="Y28" s="160"/>
      <c r="Z28" s="160"/>
      <c r="AA28" s="160"/>
      <c r="AB28" s="160"/>
      <c r="AC28" s="160"/>
      <c r="AD28" s="160"/>
      <c r="AE28" s="160"/>
      <c r="AF28" s="160"/>
      <c r="AG28" s="160"/>
    </row>
    <row r="29" spans="1:33" ht="15" customHeight="1" x14ac:dyDescent="0.25">
      <c r="A29" s="112" t="s">
        <v>48</v>
      </c>
      <c r="B29" s="56">
        <f>B28+1</f>
        <v>19</v>
      </c>
      <c r="C29" s="517" t="s">
        <v>28</v>
      </c>
      <c r="D29" s="518"/>
      <c r="E29" s="57"/>
      <c r="F29" s="222"/>
      <c r="G29" s="204"/>
      <c r="H29" s="84"/>
      <c r="J29" s="156"/>
      <c r="K29" s="193"/>
      <c r="L29" s="218"/>
      <c r="M29" s="35" t="s">
        <v>153</v>
      </c>
      <c r="N29" s="48"/>
      <c r="O29" s="48" t="s">
        <v>156</v>
      </c>
      <c r="P29" s="48" t="s">
        <v>161</v>
      </c>
      <c r="Q29" s="160"/>
      <c r="R29" s="214"/>
      <c r="S29" s="216"/>
      <c r="T29" s="216"/>
      <c r="U29" s="216"/>
      <c r="V29" s="216"/>
      <c r="W29" s="189"/>
      <c r="X29" s="189"/>
      <c r="Y29" s="160"/>
      <c r="Z29" s="160"/>
      <c r="AA29" s="160"/>
      <c r="AB29" s="160"/>
      <c r="AC29" s="160"/>
      <c r="AD29" s="160"/>
      <c r="AE29" s="160"/>
      <c r="AF29" s="160"/>
      <c r="AG29" s="160"/>
    </row>
    <row r="30" spans="1:33" ht="15" customHeight="1" x14ac:dyDescent="0.25">
      <c r="B30" s="61">
        <f>B29+0.1</f>
        <v>19.100000000000001</v>
      </c>
      <c r="C30" s="62" t="s">
        <v>108</v>
      </c>
      <c r="D30" s="63"/>
      <c r="E30" s="34" t="s">
        <v>4</v>
      </c>
      <c r="F30" s="64">
        <v>2</v>
      </c>
      <c r="G30" s="185"/>
      <c r="H30" s="37">
        <f t="shared" si="0"/>
        <v>0</v>
      </c>
      <c r="J30" s="118"/>
      <c r="K30" s="193"/>
      <c r="L30" s="218"/>
      <c r="M30" s="35" t="s">
        <v>154</v>
      </c>
      <c r="N30" s="48"/>
      <c r="O30" s="48" t="s">
        <v>157</v>
      </c>
      <c r="P30" s="48" t="s">
        <v>170</v>
      </c>
      <c r="Q30" s="160"/>
      <c r="R30" s="214"/>
      <c r="S30" s="216"/>
      <c r="T30" s="216"/>
      <c r="U30" s="216"/>
      <c r="V30" s="216"/>
      <c r="W30" s="189"/>
      <c r="X30" s="189"/>
      <c r="Y30" s="160"/>
      <c r="Z30" s="160"/>
      <c r="AA30" s="160"/>
      <c r="AB30" s="160"/>
      <c r="AC30" s="160"/>
      <c r="AD30" s="160"/>
      <c r="AE30" s="160"/>
      <c r="AF30" s="160"/>
      <c r="AG30" s="160"/>
    </row>
    <row r="31" spans="1:33" ht="15" customHeight="1" x14ac:dyDescent="0.25">
      <c r="B31" s="61">
        <f t="shared" ref="B31:B34" si="2">B30+0.1</f>
        <v>19.200000000000003</v>
      </c>
      <c r="C31" s="62" t="s">
        <v>109</v>
      </c>
      <c r="D31" s="63"/>
      <c r="E31" s="34" t="s">
        <v>4</v>
      </c>
      <c r="F31" s="64">
        <v>1</v>
      </c>
      <c r="G31" s="185"/>
      <c r="H31" s="37">
        <f t="shared" si="0"/>
        <v>0</v>
      </c>
      <c r="J31" s="118"/>
      <c r="K31" s="193"/>
      <c r="L31" s="218"/>
      <c r="M31" s="215"/>
      <c r="N31" s="156"/>
      <c r="O31" s="223"/>
      <c r="P31" s="160"/>
      <c r="Q31" s="160"/>
      <c r="R31" s="214"/>
      <c r="S31" s="216"/>
      <c r="T31" s="216"/>
      <c r="U31" s="216"/>
      <c r="V31" s="216"/>
      <c r="W31" s="189"/>
      <c r="X31" s="189"/>
      <c r="Y31" s="160"/>
      <c r="Z31" s="160"/>
      <c r="AA31" s="160"/>
      <c r="AB31" s="160"/>
      <c r="AC31" s="160"/>
      <c r="AD31" s="160"/>
      <c r="AE31" s="160"/>
      <c r="AF31" s="160"/>
      <c r="AG31" s="160"/>
    </row>
    <row r="32" spans="1:33" ht="15" customHeight="1" x14ac:dyDescent="0.25">
      <c r="B32" s="61">
        <f t="shared" si="2"/>
        <v>19.300000000000004</v>
      </c>
      <c r="C32" s="62" t="s">
        <v>110</v>
      </c>
      <c r="D32" s="63"/>
      <c r="E32" s="34" t="s">
        <v>4</v>
      </c>
      <c r="F32" s="64">
        <v>1</v>
      </c>
      <c r="G32" s="185"/>
      <c r="H32" s="37">
        <f t="shared" si="0"/>
        <v>0</v>
      </c>
      <c r="J32" s="186"/>
      <c r="K32" s="193"/>
      <c r="L32" s="218"/>
      <c r="M32" s="215"/>
      <c r="N32" s="156"/>
      <c r="O32" s="223"/>
      <c r="P32" s="160"/>
      <c r="Q32" s="160"/>
      <c r="R32" s="214"/>
      <c r="S32" s="216"/>
      <c r="T32" s="216"/>
      <c r="U32" s="216"/>
      <c r="V32" s="216"/>
      <c r="W32" s="189"/>
      <c r="X32" s="189"/>
      <c r="Y32" s="160"/>
      <c r="Z32" s="160"/>
      <c r="AA32" s="160"/>
      <c r="AB32" s="160"/>
      <c r="AC32" s="160"/>
      <c r="AD32" s="160"/>
      <c r="AE32" s="160"/>
      <c r="AF32" s="160"/>
      <c r="AG32" s="160"/>
    </row>
    <row r="33" spans="1:33" ht="15" customHeight="1" x14ac:dyDescent="0.25">
      <c r="B33" s="224">
        <f t="shared" si="2"/>
        <v>19.400000000000006</v>
      </c>
      <c r="C33" s="572" t="s">
        <v>201</v>
      </c>
      <c r="D33" s="573"/>
      <c r="E33" s="57"/>
      <c r="F33" s="203"/>
      <c r="G33" s="204"/>
      <c r="H33" s="205"/>
      <c r="J33" s="118"/>
      <c r="K33" s="160"/>
      <c r="L33" s="160"/>
      <c r="M33" s="160"/>
      <c r="N33" s="160"/>
      <c r="O33" s="160"/>
      <c r="P33" s="160"/>
      <c r="Q33" s="160"/>
      <c r="R33" s="160"/>
      <c r="S33" s="160"/>
      <c r="T33" s="160"/>
      <c r="U33" s="160"/>
      <c r="V33" s="160"/>
      <c r="W33" s="160"/>
      <c r="X33" s="160"/>
      <c r="Y33" s="160"/>
      <c r="Z33" s="160"/>
      <c r="AA33" s="160"/>
      <c r="AB33" s="160"/>
      <c r="AC33" s="160"/>
      <c r="AD33" s="160"/>
      <c r="AE33" s="160"/>
      <c r="AF33" s="160"/>
      <c r="AG33" s="160"/>
    </row>
    <row r="34" spans="1:33" ht="15" customHeight="1" x14ac:dyDescent="0.25">
      <c r="B34" s="61">
        <f t="shared" si="2"/>
        <v>19.500000000000007</v>
      </c>
      <c r="C34" s="62" t="s">
        <v>196</v>
      </c>
      <c r="D34" s="63"/>
      <c r="E34" s="34" t="s">
        <v>4</v>
      </c>
      <c r="F34" s="64">
        <v>1</v>
      </c>
      <c r="G34" s="185"/>
      <c r="H34" s="37">
        <f t="shared" si="0"/>
        <v>0</v>
      </c>
      <c r="J34" s="211"/>
      <c r="K34" s="160"/>
      <c r="L34" s="156"/>
      <c r="M34" s="156"/>
      <c r="N34" s="223"/>
      <c r="O34" s="160"/>
      <c r="P34" s="160"/>
      <c r="Q34" s="225"/>
      <c r="R34" s="226"/>
      <c r="S34" s="213"/>
      <c r="T34" s="214"/>
      <c r="U34" s="213"/>
      <c r="V34" s="196"/>
      <c r="W34" s="160"/>
      <c r="X34" s="160"/>
      <c r="Y34" s="160"/>
      <c r="Z34" s="160"/>
      <c r="AA34" s="160"/>
      <c r="AB34" s="160"/>
      <c r="AC34" s="160"/>
      <c r="AD34" s="160"/>
      <c r="AE34" s="160"/>
      <c r="AF34" s="160"/>
      <c r="AG34" s="160"/>
    </row>
    <row r="35" spans="1:33" ht="15" customHeight="1" x14ac:dyDescent="0.25">
      <c r="A35" s="112" t="s">
        <v>49</v>
      </c>
      <c r="B35" s="42">
        <f>B29+1</f>
        <v>20</v>
      </c>
      <c r="C35" s="500" t="s">
        <v>145</v>
      </c>
      <c r="D35" s="501"/>
      <c r="E35" s="34" t="s">
        <v>4</v>
      </c>
      <c r="F35" s="43">
        <v>1</v>
      </c>
      <c r="G35" s="185"/>
      <c r="H35" s="465">
        <f t="shared" si="0"/>
        <v>0</v>
      </c>
      <c r="J35" s="196"/>
      <c r="K35" s="160"/>
      <c r="L35" s="156"/>
      <c r="M35" s="215"/>
      <c r="N35" s="156"/>
      <c r="O35" s="160"/>
      <c r="P35" s="160"/>
      <c r="Q35" s="160"/>
      <c r="R35" s="214"/>
      <c r="S35" s="216"/>
      <c r="T35" s="216"/>
      <c r="U35" s="216"/>
      <c r="V35" s="216"/>
      <c r="W35" s="189"/>
      <c r="X35" s="189"/>
      <c r="Y35" s="160"/>
      <c r="Z35" s="160"/>
      <c r="AA35" s="160"/>
      <c r="AB35" s="160"/>
      <c r="AC35" s="160"/>
      <c r="AD35" s="160"/>
      <c r="AE35" s="160"/>
      <c r="AF35" s="160"/>
      <c r="AG35" s="160"/>
    </row>
    <row r="36" spans="1:33" ht="15" customHeight="1" x14ac:dyDescent="0.25">
      <c r="A36" s="112" t="s">
        <v>50</v>
      </c>
      <c r="B36" s="42">
        <f t="shared" si="1"/>
        <v>21</v>
      </c>
      <c r="C36" s="500" t="s">
        <v>89</v>
      </c>
      <c r="D36" s="501"/>
      <c r="E36" s="34" t="s">
        <v>4</v>
      </c>
      <c r="F36" s="43">
        <f>IF(H75="Yes",2,0)</f>
        <v>2</v>
      </c>
      <c r="G36" s="185"/>
      <c r="H36" s="465">
        <f t="shared" si="0"/>
        <v>0</v>
      </c>
      <c r="J36" s="196"/>
      <c r="K36" s="193"/>
      <c r="L36" s="156"/>
      <c r="M36" s="218" t="s">
        <v>142</v>
      </c>
      <c r="N36" s="156" t="s">
        <v>143</v>
      </c>
      <c r="O36" s="223"/>
      <c r="P36" s="160"/>
      <c r="Q36" s="160"/>
      <c r="R36" s="216"/>
      <c r="S36" s="219"/>
      <c r="T36" s="219"/>
      <c r="U36" s="219"/>
      <c r="V36" s="219"/>
      <c r="W36" s="196"/>
      <c r="X36" s="196"/>
      <c r="Y36" s="160"/>
      <c r="Z36" s="160"/>
      <c r="AA36" s="160"/>
      <c r="AB36" s="160"/>
      <c r="AC36" s="160"/>
      <c r="AD36" s="160"/>
      <c r="AE36" s="160"/>
      <c r="AF36" s="160"/>
      <c r="AG36" s="160"/>
    </row>
    <row r="37" spans="1:33" ht="15" customHeight="1" x14ac:dyDescent="0.25">
      <c r="B37" s="42">
        <f t="shared" si="1"/>
        <v>22</v>
      </c>
      <c r="C37" s="51" t="s">
        <v>118</v>
      </c>
      <c r="D37" s="52"/>
      <c r="E37" s="65" t="s">
        <v>4</v>
      </c>
      <c r="F37" s="200">
        <f>IF(H75="Yes",1,0)</f>
        <v>1</v>
      </c>
      <c r="G37" s="185"/>
      <c r="H37" s="465">
        <f t="shared" si="0"/>
        <v>0</v>
      </c>
      <c r="J37" s="118"/>
      <c r="K37" s="193"/>
      <c r="L37" s="156"/>
      <c r="M37" s="215">
        <v>0</v>
      </c>
      <c r="N37" s="215">
        <v>2</v>
      </c>
      <c r="O37" s="223"/>
      <c r="P37" s="160"/>
      <c r="Q37" s="160"/>
      <c r="R37" s="214"/>
      <c r="S37" s="216"/>
      <c r="T37" s="216"/>
      <c r="U37" s="216"/>
      <c r="V37" s="216"/>
      <c r="W37" s="216"/>
      <c r="X37" s="216"/>
      <c r="Y37" s="160"/>
      <c r="Z37" s="160"/>
      <c r="AA37" s="160"/>
      <c r="AB37" s="160"/>
      <c r="AC37" s="160"/>
      <c r="AD37" s="160"/>
      <c r="AE37" s="160"/>
      <c r="AF37" s="160"/>
      <c r="AG37" s="160"/>
    </row>
    <row r="38" spans="1:33" ht="15" customHeight="1" x14ac:dyDescent="0.25">
      <c r="B38" s="42">
        <f>B37+1</f>
        <v>23</v>
      </c>
      <c r="C38" s="500" t="s">
        <v>59</v>
      </c>
      <c r="D38" s="501"/>
      <c r="E38" s="65" t="s">
        <v>4</v>
      </c>
      <c r="F38" s="200">
        <f>IF(H75="Yes",1,0)</f>
        <v>1</v>
      </c>
      <c r="G38" s="185"/>
      <c r="H38" s="465">
        <f t="shared" si="0"/>
        <v>0</v>
      </c>
      <c r="J38" s="118"/>
      <c r="K38" s="193"/>
      <c r="L38" s="156"/>
      <c r="M38" s="215">
        <v>1</v>
      </c>
      <c r="N38" s="215">
        <v>0</v>
      </c>
      <c r="O38" s="223"/>
      <c r="P38" s="160"/>
      <c r="Q38" s="160"/>
      <c r="R38" s="214"/>
      <c r="S38" s="216"/>
      <c r="T38" s="216"/>
      <c r="U38" s="216"/>
      <c r="V38" s="216"/>
      <c r="W38" s="216"/>
      <c r="X38" s="216"/>
      <c r="Y38" s="160"/>
      <c r="Z38" s="160"/>
      <c r="AA38" s="160"/>
      <c r="AB38" s="160"/>
      <c r="AC38" s="160"/>
      <c r="AD38" s="160"/>
      <c r="AE38" s="160"/>
      <c r="AF38" s="160"/>
      <c r="AG38" s="160"/>
    </row>
    <row r="39" spans="1:33" ht="15" customHeight="1" x14ac:dyDescent="0.25">
      <c r="A39" s="112" t="s">
        <v>53</v>
      </c>
      <c r="B39" s="42">
        <f t="shared" si="1"/>
        <v>24</v>
      </c>
      <c r="C39" s="500" t="s">
        <v>95</v>
      </c>
      <c r="D39" s="501"/>
      <c r="E39" s="34" t="s">
        <v>4</v>
      </c>
      <c r="F39" s="43">
        <v>2</v>
      </c>
      <c r="G39" s="185"/>
      <c r="H39" s="465">
        <f t="shared" si="0"/>
        <v>0</v>
      </c>
      <c r="J39" s="186"/>
      <c r="K39" s="193"/>
      <c r="L39" s="156"/>
      <c r="M39" s="215">
        <v>2</v>
      </c>
      <c r="N39" s="215">
        <v>1</v>
      </c>
      <c r="O39" s="223"/>
      <c r="P39" s="160"/>
      <c r="Q39" s="160"/>
      <c r="R39" s="214"/>
      <c r="S39" s="216"/>
      <c r="T39" s="216"/>
      <c r="U39" s="216"/>
      <c r="V39" s="216"/>
      <c r="W39" s="216"/>
      <c r="X39" s="216"/>
      <c r="Y39" s="160"/>
      <c r="Z39" s="160"/>
      <c r="AA39" s="160"/>
      <c r="AB39" s="160"/>
      <c r="AC39" s="160"/>
      <c r="AD39" s="160"/>
      <c r="AE39" s="160"/>
      <c r="AF39" s="160"/>
      <c r="AG39" s="160"/>
    </row>
    <row r="40" spans="1:33" ht="15" customHeight="1" x14ac:dyDescent="0.25">
      <c r="A40" s="112" t="s">
        <v>54</v>
      </c>
      <c r="B40" s="42">
        <f t="shared" si="1"/>
        <v>25</v>
      </c>
      <c r="C40" s="500" t="s">
        <v>8</v>
      </c>
      <c r="D40" s="501"/>
      <c r="E40" s="34" t="s">
        <v>29</v>
      </c>
      <c r="F40" s="43">
        <v>1</v>
      </c>
      <c r="G40" s="185"/>
      <c r="H40" s="465">
        <f t="shared" si="0"/>
        <v>0</v>
      </c>
      <c r="J40" s="118"/>
      <c r="K40" s="193"/>
      <c r="L40" s="156"/>
      <c r="M40" s="215">
        <v>0</v>
      </c>
      <c r="N40" s="215">
        <v>1</v>
      </c>
      <c r="O40" s="160"/>
      <c r="P40" s="160"/>
      <c r="Q40" s="160"/>
      <c r="R40" s="214"/>
      <c r="S40" s="216"/>
      <c r="T40" s="216"/>
      <c r="U40" s="216"/>
      <c r="V40" s="216"/>
      <c r="W40" s="216"/>
      <c r="X40" s="216"/>
      <c r="Y40" s="160"/>
      <c r="Z40" s="160"/>
      <c r="AA40" s="160"/>
      <c r="AB40" s="160"/>
      <c r="AC40" s="160"/>
      <c r="AD40" s="160"/>
      <c r="AE40" s="160"/>
      <c r="AF40" s="160"/>
      <c r="AG40" s="160"/>
    </row>
    <row r="41" spans="1:33" ht="15" customHeight="1" x14ac:dyDescent="0.25">
      <c r="A41" s="112" t="s">
        <v>55</v>
      </c>
      <c r="B41" s="56">
        <f t="shared" si="1"/>
        <v>26</v>
      </c>
      <c r="C41" s="572" t="s">
        <v>201</v>
      </c>
      <c r="D41" s="573"/>
      <c r="E41" s="57"/>
      <c r="F41" s="203"/>
      <c r="G41" s="204"/>
      <c r="H41" s="205"/>
      <c r="J41" s="211"/>
      <c r="N41" s="156"/>
      <c r="Y41" s="160"/>
      <c r="Z41" s="160"/>
      <c r="AA41" s="160"/>
      <c r="AB41" s="160"/>
      <c r="AC41" s="160"/>
      <c r="AD41" s="160"/>
      <c r="AE41" s="160"/>
      <c r="AF41" s="160"/>
      <c r="AG41" s="160"/>
    </row>
    <row r="42" spans="1:33" ht="15" customHeight="1" x14ac:dyDescent="0.25">
      <c r="A42" s="112" t="s">
        <v>62</v>
      </c>
      <c r="B42" s="42">
        <f t="shared" si="1"/>
        <v>27</v>
      </c>
      <c r="C42" s="521" t="s">
        <v>119</v>
      </c>
      <c r="D42" s="522"/>
      <c r="E42" s="67" t="s">
        <v>4</v>
      </c>
      <c r="F42" s="64">
        <v>1</v>
      </c>
      <c r="G42" s="185"/>
      <c r="H42" s="466">
        <f t="shared" si="0"/>
        <v>0</v>
      </c>
      <c r="J42" s="211"/>
      <c r="N42" s="156"/>
      <c r="Y42" s="160"/>
      <c r="Z42" s="160"/>
      <c r="AA42" s="160"/>
      <c r="AB42" s="160"/>
      <c r="AC42" s="160"/>
      <c r="AD42" s="160"/>
      <c r="AE42" s="160"/>
      <c r="AF42" s="160"/>
      <c r="AG42" s="160"/>
    </row>
    <row r="43" spans="1:33" ht="15" customHeight="1" x14ac:dyDescent="0.25">
      <c r="B43" s="56">
        <f t="shared" ref="B43" si="3">B42+1</f>
        <v>28</v>
      </c>
      <c r="C43" s="572" t="s">
        <v>201</v>
      </c>
      <c r="D43" s="573"/>
      <c r="E43" s="57"/>
      <c r="F43" s="203"/>
      <c r="G43" s="204"/>
      <c r="H43" s="205"/>
      <c r="J43" s="211"/>
      <c r="L43" s="118"/>
      <c r="M43" s="215"/>
      <c r="N43" s="156"/>
      <c r="O43" s="223"/>
      <c r="Y43" s="160"/>
      <c r="Z43" s="160"/>
      <c r="AA43" s="160"/>
      <c r="AB43" s="160"/>
      <c r="AC43" s="160"/>
      <c r="AD43" s="160"/>
      <c r="AE43" s="160"/>
      <c r="AF43" s="160"/>
      <c r="AG43" s="160"/>
    </row>
    <row r="44" spans="1:33" ht="15" customHeight="1" x14ac:dyDescent="0.25">
      <c r="B44" s="42">
        <f t="shared" si="1"/>
        <v>29</v>
      </c>
      <c r="C44" s="51" t="s">
        <v>77</v>
      </c>
      <c r="D44" s="52"/>
      <c r="E44" s="65" t="s">
        <v>61</v>
      </c>
      <c r="F44" s="43">
        <v>30</v>
      </c>
      <c r="G44" s="185"/>
      <c r="H44" s="465">
        <f t="shared" si="0"/>
        <v>0</v>
      </c>
      <c r="J44" s="196"/>
      <c r="K44" s="193"/>
      <c r="L44" s="156"/>
      <c r="M44" s="215"/>
      <c r="N44" s="156"/>
      <c r="O44" s="223"/>
      <c r="Y44" s="160"/>
      <c r="Z44" s="160"/>
      <c r="AA44" s="160"/>
      <c r="AB44" s="160"/>
      <c r="AC44" s="160"/>
      <c r="AD44" s="160"/>
      <c r="AE44" s="160"/>
      <c r="AF44" s="160"/>
      <c r="AG44" s="160"/>
    </row>
    <row r="45" spans="1:33" ht="15" customHeight="1" x14ac:dyDescent="0.25">
      <c r="B45" s="42">
        <f t="shared" si="1"/>
        <v>30</v>
      </c>
      <c r="C45" s="51" t="s">
        <v>202</v>
      </c>
      <c r="D45" s="52"/>
      <c r="E45" s="65" t="s">
        <v>6</v>
      </c>
      <c r="F45" s="200">
        <f>ROUNDUP(F21/2,0)</f>
        <v>196</v>
      </c>
      <c r="G45" s="185"/>
      <c r="H45" s="465">
        <f t="shared" si="0"/>
        <v>0</v>
      </c>
      <c r="K45" s="193"/>
      <c r="L45" s="156"/>
      <c r="M45" s="215"/>
      <c r="N45" s="156"/>
      <c r="O45" s="223"/>
    </row>
    <row r="46" spans="1:33" ht="15" customHeight="1" x14ac:dyDescent="0.25">
      <c r="B46" s="56">
        <f t="shared" si="1"/>
        <v>31</v>
      </c>
      <c r="C46" s="572" t="s">
        <v>201</v>
      </c>
      <c r="D46" s="573"/>
      <c r="E46" s="57"/>
      <c r="F46" s="203"/>
      <c r="G46" s="204"/>
      <c r="H46" s="205"/>
      <c r="K46" s="193"/>
      <c r="L46" s="156"/>
      <c r="M46" s="215"/>
      <c r="N46" s="156"/>
      <c r="O46" s="223"/>
    </row>
    <row r="47" spans="1:33" ht="15" customHeight="1" x14ac:dyDescent="0.25">
      <c r="B47" s="56">
        <f t="shared" si="1"/>
        <v>32</v>
      </c>
      <c r="C47" s="572" t="s">
        <v>201</v>
      </c>
      <c r="D47" s="573"/>
      <c r="E47" s="57"/>
      <c r="F47" s="203"/>
      <c r="G47" s="204"/>
      <c r="H47" s="205"/>
      <c r="K47" s="193"/>
      <c r="L47" s="156"/>
      <c r="M47" s="215"/>
      <c r="N47" s="156"/>
      <c r="O47" s="223"/>
    </row>
    <row r="48" spans="1:33" ht="15" customHeight="1" x14ac:dyDescent="0.25">
      <c r="A48" s="112" t="s">
        <v>171</v>
      </c>
      <c r="B48" s="42">
        <f t="shared" si="1"/>
        <v>33</v>
      </c>
      <c r="C48" s="73" t="s">
        <v>98</v>
      </c>
      <c r="D48" s="74"/>
      <c r="E48" s="98" t="s">
        <v>61</v>
      </c>
      <c r="F48" s="43">
        <v>25</v>
      </c>
      <c r="G48" s="227"/>
      <c r="H48" s="466">
        <f t="shared" ref="H48" si="4">F48*G48</f>
        <v>0</v>
      </c>
      <c r="K48" s="193"/>
      <c r="L48" s="156"/>
      <c r="M48" s="215"/>
      <c r="N48" s="156"/>
      <c r="O48" s="223"/>
    </row>
    <row r="49" spans="2:33" ht="15" customHeight="1" x14ac:dyDescent="0.25">
      <c r="B49" s="56">
        <f t="shared" si="1"/>
        <v>34</v>
      </c>
      <c r="C49" s="572" t="s">
        <v>201</v>
      </c>
      <c r="D49" s="573"/>
      <c r="E49" s="57"/>
      <c r="F49" s="203"/>
      <c r="G49" s="204"/>
      <c r="H49" s="205"/>
      <c r="J49" s="118"/>
      <c r="K49" s="193"/>
      <c r="L49" s="156"/>
      <c r="M49" s="215"/>
      <c r="N49" s="156"/>
      <c r="O49" s="223"/>
    </row>
    <row r="50" spans="2:33" ht="15" customHeight="1" x14ac:dyDescent="0.25">
      <c r="B50" s="42"/>
      <c r="C50" s="229"/>
      <c r="D50" s="230"/>
      <c r="E50" s="79"/>
      <c r="F50" s="231"/>
      <c r="G50" s="227"/>
      <c r="H50" s="466"/>
      <c r="J50" s="118"/>
      <c r="K50" s="193"/>
      <c r="L50" s="156"/>
      <c r="M50" s="215"/>
      <c r="N50" s="156"/>
    </row>
    <row r="51" spans="2:33" ht="15" customHeight="1" thickBot="1" x14ac:dyDescent="0.3">
      <c r="B51" s="42"/>
      <c r="C51" s="467"/>
      <c r="D51" s="468"/>
      <c r="E51" s="65"/>
      <c r="F51" s="231"/>
      <c r="G51" s="469"/>
      <c r="H51" s="465"/>
      <c r="J51" s="118"/>
      <c r="N51" s="156"/>
      <c r="Y51" s="160"/>
      <c r="Z51" s="160"/>
      <c r="AA51" s="160"/>
      <c r="AB51" s="160"/>
      <c r="AC51" s="160"/>
      <c r="AD51" s="160"/>
      <c r="AE51" s="160"/>
      <c r="AF51" s="160"/>
      <c r="AG51" s="160"/>
    </row>
    <row r="52" spans="2:33" ht="15" customHeight="1" thickBot="1" x14ac:dyDescent="0.3">
      <c r="B52" s="243"/>
      <c r="C52" s="540" t="s">
        <v>103</v>
      </c>
      <c r="D52" s="541"/>
      <c r="E52" s="244"/>
      <c r="F52" s="245"/>
      <c r="G52" s="246"/>
      <c r="H52" s="470">
        <f>SUM(H11:H51)</f>
        <v>0</v>
      </c>
      <c r="N52" s="156"/>
      <c r="Y52" s="160"/>
      <c r="Z52" s="160"/>
      <c r="AA52" s="160"/>
      <c r="AB52" s="160"/>
      <c r="AC52" s="160"/>
      <c r="AD52" s="160"/>
      <c r="AE52" s="160"/>
      <c r="AF52" s="160"/>
      <c r="AG52" s="160"/>
    </row>
    <row r="53" spans="2:33" ht="15" customHeight="1" x14ac:dyDescent="0.25">
      <c r="B53" s="471">
        <f>MAX(B11:B52)+1</f>
        <v>35</v>
      </c>
      <c r="C53" s="542" t="s">
        <v>219</v>
      </c>
      <c r="D53" s="543"/>
      <c r="E53" s="248" t="s">
        <v>29</v>
      </c>
      <c r="F53" s="249">
        <v>1</v>
      </c>
      <c r="G53" s="384"/>
      <c r="H53" s="251">
        <f>ROUNDUP(F53*G53,0)</f>
        <v>0</v>
      </c>
      <c r="I53" s="252">
        <v>0.1</v>
      </c>
      <c r="Y53" s="160"/>
      <c r="Z53" s="160"/>
      <c r="AA53" s="160"/>
      <c r="AB53" s="160"/>
      <c r="AC53" s="160"/>
      <c r="AD53" s="160"/>
      <c r="AE53" s="160"/>
      <c r="AF53" s="160"/>
      <c r="AG53" s="160"/>
    </row>
    <row r="54" spans="2:33" ht="15" customHeight="1" x14ac:dyDescent="0.25">
      <c r="B54" s="42">
        <f>MAX(B12:B53)+1</f>
        <v>36</v>
      </c>
      <c r="C54" s="253" t="s">
        <v>220</v>
      </c>
      <c r="D54" s="254"/>
      <c r="E54" s="48" t="s">
        <v>29</v>
      </c>
      <c r="F54" s="255">
        <v>1</v>
      </c>
      <c r="G54" s="387"/>
      <c r="H54" s="251">
        <f>ROUNDUP(F54*G54,0)</f>
        <v>0</v>
      </c>
      <c r="I54" s="257">
        <v>1.7000000000000001E-2</v>
      </c>
      <c r="Q54" s="258"/>
      <c r="R54" s="159"/>
      <c r="S54" s="156"/>
      <c r="T54" s="160"/>
      <c r="U54" s="156"/>
      <c r="V54" s="258"/>
      <c r="W54" s="159"/>
      <c r="X54" s="159"/>
      <c r="Y54" s="160"/>
      <c r="Z54" s="160"/>
      <c r="AA54" s="160"/>
      <c r="AB54" s="160"/>
      <c r="AC54" s="160"/>
      <c r="AD54" s="160"/>
      <c r="AE54" s="160"/>
      <c r="AF54" s="160"/>
      <c r="AG54" s="160"/>
    </row>
    <row r="55" spans="2:33" ht="15" customHeight="1" x14ac:dyDescent="0.25">
      <c r="B55" s="42"/>
      <c r="C55" s="259" t="str">
        <f>'OVERALL ESTIMATE LS 21 GRP 2'!C54</f>
        <v xml:space="preserve">Total Base Bid Based on Completion time of 240 Calendar days </v>
      </c>
      <c r="D55" s="254"/>
      <c r="E55" s="48"/>
      <c r="F55" s="260"/>
      <c r="G55" s="261"/>
      <c r="H55" s="472"/>
      <c r="I55" s="257"/>
      <c r="Q55" s="258"/>
      <c r="R55" s="159"/>
      <c r="S55" s="156"/>
      <c r="T55" s="160"/>
      <c r="U55" s="156"/>
      <c r="V55" s="258"/>
      <c r="W55" s="159">
        <v>1</v>
      </c>
      <c r="X55" s="159"/>
      <c r="Y55" s="160"/>
      <c r="Z55" s="160"/>
      <c r="AA55" s="160"/>
      <c r="AB55" s="160"/>
      <c r="AC55" s="160"/>
      <c r="AD55" s="160"/>
      <c r="AE55" s="160"/>
      <c r="AF55" s="160"/>
      <c r="AG55" s="160"/>
    </row>
    <row r="56" spans="2:33" ht="15" customHeight="1" thickBot="1" x14ac:dyDescent="0.3">
      <c r="B56" s="42">
        <f>MAX(B13:B54)+1</f>
        <v>37</v>
      </c>
      <c r="C56" s="504" t="str">
        <f>'OVERALL ESTIMATE LS 21 GRP 2'!C55:D55</f>
        <v xml:space="preserve">Contract Contingency </v>
      </c>
      <c r="D56" s="505"/>
      <c r="E56" s="48"/>
      <c r="F56" s="263">
        <v>0.1</v>
      </c>
      <c r="G56" s="261"/>
      <c r="H56" s="473">
        <f>CEILING((F56*H52),1)</f>
        <v>0</v>
      </c>
      <c r="I56" s="258"/>
      <c r="Q56" s="258"/>
      <c r="R56" s="159"/>
      <c r="S56" s="156"/>
      <c r="T56" s="160"/>
      <c r="U56" s="156"/>
      <c r="V56" s="258"/>
      <c r="W56" s="159"/>
      <c r="X56" s="159"/>
      <c r="Y56" s="160"/>
      <c r="Z56" s="160"/>
      <c r="AA56" s="160"/>
      <c r="AB56" s="160"/>
      <c r="AC56" s="160"/>
      <c r="AD56" s="160"/>
      <c r="AE56" s="160"/>
      <c r="AF56" s="160"/>
      <c r="AG56" s="160"/>
    </row>
    <row r="57" spans="2:33" ht="15" customHeight="1" thickBot="1" x14ac:dyDescent="0.3">
      <c r="B57" s="243"/>
      <c r="C57" s="540" t="str">
        <f>'OVERALL ESTIMATE LS 21 GRP 2'!C56:D56</f>
        <v xml:space="preserve">Total Bid with Contingency Based on Completion Time of 240 Calendar Days </v>
      </c>
      <c r="D57" s="541"/>
      <c r="E57" s="244"/>
      <c r="F57" s="245"/>
      <c r="G57" s="265"/>
      <c r="H57" s="470">
        <f>SUM(H52:H56)</f>
        <v>0</v>
      </c>
      <c r="R57" s="159"/>
      <c r="S57" s="156"/>
      <c r="T57" s="160"/>
      <c r="U57" s="156"/>
      <c r="V57" s="258"/>
      <c r="W57" s="159"/>
      <c r="X57" s="159"/>
      <c r="Y57" s="160"/>
      <c r="Z57" s="160"/>
      <c r="AA57" s="160"/>
      <c r="AB57" s="160"/>
      <c r="AC57" s="160"/>
      <c r="AD57" s="160"/>
      <c r="AE57" s="160"/>
      <c r="AF57" s="160"/>
      <c r="AG57" s="160"/>
    </row>
    <row r="58" spans="2:33" ht="12.95" customHeight="1" x14ac:dyDescent="0.25">
      <c r="R58" s="160"/>
      <c r="S58" s="156"/>
      <c r="T58" s="258"/>
      <c r="U58" s="159"/>
      <c r="V58" s="159"/>
      <c r="W58" s="160"/>
      <c r="X58" s="160"/>
      <c r="Y58" s="160"/>
      <c r="Z58" s="160"/>
      <c r="AA58" s="160"/>
      <c r="AB58" s="160"/>
      <c r="AC58" s="160"/>
      <c r="AD58" s="160"/>
      <c r="AE58" s="160"/>
    </row>
    <row r="59" spans="2:33" ht="12.95" customHeight="1" x14ac:dyDescent="0.25">
      <c r="B59" s="266"/>
      <c r="R59" s="160"/>
      <c r="S59" s="156"/>
      <c r="T59" s="258"/>
      <c r="U59" s="159"/>
      <c r="V59" s="159"/>
      <c r="W59" s="160"/>
      <c r="X59" s="160"/>
      <c r="Y59" s="160"/>
      <c r="Z59" s="160"/>
      <c r="AA59" s="160"/>
      <c r="AB59" s="160"/>
      <c r="AC59" s="160"/>
      <c r="AD59" s="160"/>
      <c r="AE59" s="160"/>
    </row>
    <row r="60" spans="2:33" ht="12.95" customHeight="1" x14ac:dyDescent="0.25">
      <c r="B60" s="266"/>
      <c r="R60" s="159"/>
      <c r="S60" s="156"/>
      <c r="T60" s="160"/>
      <c r="U60" s="156"/>
      <c r="V60" s="258"/>
      <c r="W60" s="159"/>
      <c r="X60" s="159"/>
      <c r="Y60" s="160"/>
      <c r="Z60" s="160"/>
      <c r="AA60" s="160"/>
      <c r="AB60" s="160"/>
      <c r="AC60" s="160"/>
      <c r="AD60" s="160"/>
      <c r="AE60" s="160"/>
      <c r="AF60" s="160"/>
      <c r="AG60" s="160"/>
    </row>
    <row r="61" spans="2:33" ht="1.5" customHeight="1" x14ac:dyDescent="0.25">
      <c r="K61" s="113" t="s">
        <v>69</v>
      </c>
      <c r="L61" s="474">
        <v>109.5</v>
      </c>
      <c r="M61" s="475" t="s">
        <v>93</v>
      </c>
      <c r="N61" s="476">
        <v>26</v>
      </c>
      <c r="O61" s="120"/>
      <c r="P61" s="156"/>
      <c r="Q61" s="258"/>
      <c r="R61" s="159"/>
      <c r="S61" s="156"/>
      <c r="T61" s="160"/>
      <c r="U61" s="156"/>
      <c r="V61" s="258"/>
      <c r="W61" s="159"/>
      <c r="X61" s="159"/>
      <c r="Y61" s="160"/>
      <c r="Z61" s="160"/>
      <c r="AA61" s="160"/>
      <c r="AB61" s="160"/>
      <c r="AC61" s="160"/>
      <c r="AD61" s="160"/>
      <c r="AE61" s="160"/>
      <c r="AF61" s="160"/>
      <c r="AG61" s="160"/>
    </row>
    <row r="62" spans="2:33" ht="12.75" hidden="1" customHeight="1" x14ac:dyDescent="0.25">
      <c r="B62" s="270"/>
      <c r="C62" s="270" t="s">
        <v>113</v>
      </c>
      <c r="E62" s="113" t="s">
        <v>12</v>
      </c>
      <c r="F62" s="271">
        <v>17.75</v>
      </c>
      <c r="G62" s="115" t="s">
        <v>13</v>
      </c>
      <c r="H62" s="115" t="s">
        <v>14</v>
      </c>
      <c r="K62" s="120"/>
      <c r="L62" s="120"/>
      <c r="M62" s="120"/>
      <c r="N62" s="272" t="s">
        <v>70</v>
      </c>
      <c r="O62" s="272" t="s">
        <v>71</v>
      </c>
      <c r="P62" s="159"/>
      <c r="Q62" s="156"/>
      <c r="R62" s="159"/>
      <c r="S62" s="156"/>
      <c r="T62" s="160"/>
      <c r="U62" s="156"/>
      <c r="V62" s="258"/>
      <c r="W62" s="159"/>
      <c r="X62" s="159"/>
      <c r="Y62" s="160"/>
      <c r="Z62" s="160"/>
      <c r="AA62" s="160"/>
      <c r="AB62" s="160"/>
      <c r="AC62" s="160"/>
      <c r="AD62" s="160"/>
      <c r="AE62" s="160"/>
      <c r="AF62" s="160"/>
      <c r="AG62" s="160"/>
    </row>
    <row r="63" spans="2:33" ht="12.75" hidden="1" customHeight="1" x14ac:dyDescent="0.25">
      <c r="B63" s="113"/>
      <c r="E63" s="113" t="s">
        <v>15</v>
      </c>
      <c r="F63" s="274">
        <v>0</v>
      </c>
      <c r="G63" s="115" t="s">
        <v>13</v>
      </c>
      <c r="H63" s="116">
        <f>(F62-F63)+F70</f>
        <v>17.75</v>
      </c>
      <c r="K63" s="120"/>
      <c r="L63" s="272" t="s">
        <v>74</v>
      </c>
      <c r="M63" s="272" t="s">
        <v>75</v>
      </c>
      <c r="N63" s="272" t="s">
        <v>76</v>
      </c>
      <c r="O63" s="272" t="s">
        <v>76</v>
      </c>
      <c r="P63" s="159"/>
      <c r="Q63" s="156"/>
      <c r="R63" s="159"/>
      <c r="S63" s="156"/>
      <c r="T63" s="160"/>
      <c r="U63" s="156"/>
      <c r="V63" s="258"/>
      <c r="W63" s="159"/>
      <c r="X63" s="159"/>
      <c r="Y63" s="160"/>
      <c r="Z63" s="160"/>
      <c r="AA63" s="160"/>
      <c r="AB63" s="160"/>
      <c r="AC63" s="160"/>
      <c r="AD63" s="160"/>
      <c r="AE63" s="160"/>
      <c r="AF63" s="160"/>
      <c r="AG63" s="160"/>
    </row>
    <row r="64" spans="2:33" ht="12.75" hidden="1" customHeight="1" x14ac:dyDescent="0.25">
      <c r="B64" s="270"/>
      <c r="C64" s="270"/>
      <c r="E64" s="113" t="s">
        <v>16</v>
      </c>
      <c r="F64" s="276">
        <v>6</v>
      </c>
      <c r="G64" s="112" t="s">
        <v>17</v>
      </c>
      <c r="H64" s="112"/>
      <c r="K64" s="120"/>
      <c r="L64" s="118">
        <f>VLOOKUP(J12,L72:N74,2)</f>
        <v>3.89</v>
      </c>
      <c r="M64" s="118">
        <f>L61</f>
        <v>109.5</v>
      </c>
      <c r="N64" s="114">
        <f>(M64/448.83)/((L64/12)^2*3.14/4)</f>
        <v>2.9575076333378156</v>
      </c>
      <c r="O64" s="114">
        <f>((M64/448.83)/((L64/12)^2*3.14/4))*1.5</f>
        <v>4.4362614500067235</v>
      </c>
      <c r="P64" s="156"/>
      <c r="Q64" s="258"/>
      <c r="R64" s="159"/>
      <c r="S64" s="156"/>
      <c r="T64" s="160"/>
      <c r="U64" s="156"/>
      <c r="V64" s="258"/>
      <c r="W64" s="159"/>
      <c r="X64" s="159"/>
      <c r="Y64" s="160"/>
      <c r="Z64" s="160"/>
      <c r="AA64" s="160"/>
      <c r="AB64" s="160"/>
      <c r="AC64" s="160"/>
      <c r="AD64" s="160"/>
      <c r="AE64" s="160"/>
      <c r="AF64" s="160"/>
      <c r="AG64" s="160"/>
    </row>
    <row r="65" spans="2:33" ht="12.75" hidden="1" customHeight="1" x14ac:dyDescent="0.25">
      <c r="B65" s="270"/>
      <c r="C65" s="270"/>
      <c r="E65" s="113" t="s">
        <v>18</v>
      </c>
      <c r="F65" s="276">
        <v>6</v>
      </c>
      <c r="G65" s="112" t="s">
        <v>17</v>
      </c>
      <c r="H65" s="112" t="s">
        <v>30</v>
      </c>
      <c r="K65" s="120"/>
      <c r="L65" s="120"/>
      <c r="M65" s="120"/>
      <c r="N65" s="277" t="str">
        <f xml:space="preserve"> IF(N64&gt;=8,"Upsize","Keep Size")</f>
        <v>Keep Size</v>
      </c>
      <c r="O65" s="120"/>
      <c r="P65" s="156"/>
      <c r="Q65" s="258"/>
      <c r="R65" s="159"/>
      <c r="S65" s="156"/>
      <c r="T65" s="160"/>
      <c r="U65" s="156"/>
      <c r="V65" s="258"/>
      <c r="W65" s="159"/>
      <c r="X65" s="159"/>
      <c r="Y65" s="160"/>
      <c r="Z65" s="160"/>
      <c r="AA65" s="160"/>
      <c r="AB65" s="160"/>
      <c r="AC65" s="160"/>
      <c r="AD65" s="160"/>
      <c r="AE65" s="160"/>
      <c r="AF65" s="160"/>
      <c r="AG65" s="160"/>
    </row>
    <row r="66" spans="2:33" ht="12.75" hidden="1" customHeight="1" x14ac:dyDescent="0.25">
      <c r="B66" s="270"/>
      <c r="C66" s="270"/>
      <c r="E66" s="113" t="s">
        <v>19</v>
      </c>
      <c r="F66" s="276">
        <v>4</v>
      </c>
      <c r="G66" s="115" t="s">
        <v>17</v>
      </c>
      <c r="H66" s="276">
        <v>2</v>
      </c>
      <c r="P66" s="156"/>
      <c r="Q66" s="258"/>
      <c r="R66" s="159"/>
      <c r="S66" s="156"/>
      <c r="T66" s="160"/>
      <c r="U66" s="156"/>
      <c r="V66" s="258"/>
      <c r="W66" s="159"/>
      <c r="X66" s="159"/>
      <c r="Y66" s="160"/>
      <c r="Z66" s="160"/>
      <c r="AA66" s="160"/>
      <c r="AB66" s="160"/>
      <c r="AC66" s="160"/>
      <c r="AD66" s="160"/>
      <c r="AE66" s="160"/>
      <c r="AF66" s="160"/>
      <c r="AG66" s="160"/>
    </row>
    <row r="67" spans="2:33" ht="12.75" hidden="1" customHeight="1" x14ac:dyDescent="0.25">
      <c r="B67" s="270"/>
      <c r="C67" s="270"/>
      <c r="E67" s="113" t="s">
        <v>20</v>
      </c>
      <c r="F67" s="117">
        <f>ROUNDUP(F64^2*3.14/4,0)</f>
        <v>29</v>
      </c>
      <c r="G67" s="115" t="s">
        <v>21</v>
      </c>
      <c r="L67" s="112" t="s">
        <v>114</v>
      </c>
      <c r="P67" s="156"/>
      <c r="Q67" s="258"/>
      <c r="R67" s="159"/>
      <c r="S67" s="156"/>
      <c r="T67" s="160"/>
      <c r="U67" s="156"/>
      <c r="V67" s="258"/>
      <c r="W67" s="159"/>
      <c r="X67" s="159"/>
      <c r="Y67" s="160"/>
      <c r="Z67" s="160"/>
      <c r="AA67" s="160"/>
      <c r="AB67" s="160"/>
      <c r="AC67" s="160"/>
      <c r="AD67" s="160"/>
      <c r="AE67" s="160"/>
      <c r="AF67" s="160"/>
      <c r="AG67" s="160"/>
    </row>
    <row r="68" spans="2:33" ht="12.75" hidden="1" customHeight="1" x14ac:dyDescent="0.25">
      <c r="B68" s="270"/>
      <c r="C68" s="270"/>
      <c r="E68" s="113" t="s">
        <v>22</v>
      </c>
      <c r="F68" s="117">
        <f>ROUNDUP(2*3.14*(F64/2)*((F64/2)+((F62-F63)+F70)),0)</f>
        <v>391</v>
      </c>
      <c r="G68" s="115" t="s">
        <v>21</v>
      </c>
      <c r="H68" s="278" t="s">
        <v>31</v>
      </c>
      <c r="P68" s="156"/>
      <c r="Q68" s="258"/>
      <c r="R68" s="159"/>
      <c r="S68" s="156"/>
      <c r="T68" s="160"/>
      <c r="U68" s="156"/>
      <c r="V68" s="258"/>
      <c r="W68" s="159"/>
      <c r="X68" s="159"/>
      <c r="Y68" s="160"/>
      <c r="Z68" s="160"/>
      <c r="AA68" s="160"/>
      <c r="AB68" s="160"/>
      <c r="AC68" s="160"/>
      <c r="AD68" s="160"/>
      <c r="AE68" s="160"/>
      <c r="AF68" s="160"/>
      <c r="AG68" s="160"/>
    </row>
    <row r="69" spans="2:33" ht="12.75" hidden="1" customHeight="1" x14ac:dyDescent="0.25">
      <c r="B69" s="112"/>
      <c r="E69" s="113" t="s">
        <v>23</v>
      </c>
      <c r="F69" s="117">
        <f>F68-F67*2</f>
        <v>333</v>
      </c>
      <c r="G69" s="115" t="s">
        <v>21</v>
      </c>
      <c r="H69" s="276" t="s">
        <v>33</v>
      </c>
      <c r="L69" s="112" t="s">
        <v>78</v>
      </c>
      <c r="M69" s="112" t="s">
        <v>72</v>
      </c>
      <c r="N69" s="112" t="s">
        <v>73</v>
      </c>
      <c r="O69" s="112" t="s">
        <v>79</v>
      </c>
      <c r="P69" s="156"/>
      <c r="Q69" s="258"/>
      <c r="R69" s="159"/>
      <c r="S69" s="156"/>
      <c r="T69" s="477"/>
      <c r="U69" s="156"/>
      <c r="V69" s="158"/>
      <c r="W69" s="159"/>
      <c r="X69" s="478"/>
      <c r="Y69" s="160"/>
      <c r="Z69" s="160"/>
      <c r="AA69" s="160"/>
    </row>
    <row r="70" spans="2:33" ht="12.75" hidden="1" customHeight="1" x14ac:dyDescent="0.25">
      <c r="E70" s="113" t="s">
        <v>218</v>
      </c>
      <c r="F70" s="271">
        <v>0</v>
      </c>
      <c r="G70" s="115" t="s">
        <v>17</v>
      </c>
      <c r="L70" s="120"/>
      <c r="M70" s="120"/>
      <c r="P70" s="156"/>
      <c r="Q70" s="258"/>
      <c r="R70" s="159"/>
      <c r="S70" s="156"/>
      <c r="T70" s="477"/>
      <c r="U70" s="156"/>
      <c r="V70" s="158"/>
      <c r="W70" s="159"/>
      <c r="X70" s="478"/>
      <c r="Y70" s="160"/>
      <c r="Z70" s="160"/>
      <c r="AA70" s="160"/>
    </row>
    <row r="71" spans="2:33" ht="12.75" hidden="1" customHeight="1" x14ac:dyDescent="0.25">
      <c r="B71" s="112"/>
      <c r="E71" s="113" t="s">
        <v>34</v>
      </c>
      <c r="F71" s="271">
        <v>0</v>
      </c>
      <c r="G71" s="115" t="s">
        <v>17</v>
      </c>
      <c r="H71" s="115" t="s">
        <v>57</v>
      </c>
      <c r="L71" s="118">
        <v>2</v>
      </c>
      <c r="M71" s="272"/>
      <c r="N71" s="272"/>
      <c r="O71" s="271">
        <v>2.0470000000000002</v>
      </c>
      <c r="P71" s="156"/>
      <c r="Q71" s="258"/>
      <c r="R71" s="159"/>
      <c r="S71" s="156"/>
      <c r="T71" s="477"/>
      <c r="U71" s="156"/>
      <c r="V71" s="158"/>
      <c r="W71" s="159"/>
      <c r="X71" s="478"/>
      <c r="Y71" s="160"/>
      <c r="Z71" s="160"/>
      <c r="AA71" s="160"/>
    </row>
    <row r="72" spans="2:33" ht="12.75" hidden="1" customHeight="1" x14ac:dyDescent="0.25">
      <c r="E72" s="113" t="s">
        <v>35</v>
      </c>
      <c r="F72" s="271">
        <v>0</v>
      </c>
      <c r="G72" s="115" t="s">
        <v>17</v>
      </c>
      <c r="H72" s="276" t="s">
        <v>32</v>
      </c>
      <c r="L72" s="118">
        <v>4</v>
      </c>
      <c r="M72" s="271">
        <v>3.89</v>
      </c>
      <c r="N72" s="271">
        <v>4.2699999999999996</v>
      </c>
      <c r="P72" s="156"/>
      <c r="Q72" s="258"/>
      <c r="R72" s="159"/>
      <c r="S72" s="156"/>
      <c r="T72" s="160"/>
      <c r="U72" s="156"/>
      <c r="V72" s="258"/>
      <c r="W72" s="159"/>
      <c r="X72" s="159"/>
      <c r="Y72" s="160"/>
      <c r="Z72" s="160"/>
      <c r="AA72" s="160"/>
      <c r="AB72" s="160"/>
      <c r="AC72" s="160"/>
      <c r="AD72" s="160"/>
      <c r="AE72" s="160"/>
      <c r="AF72" s="160"/>
      <c r="AG72" s="160"/>
    </row>
    <row r="73" spans="2:33" ht="12.75" hidden="1" customHeight="1" x14ac:dyDescent="0.25">
      <c r="E73" s="113" t="s">
        <v>147</v>
      </c>
      <c r="F73" s="119">
        <f>ROUNDUP((((1*1.5)*(3.14*F64))+((0.67)*(3.14/4*(F64^2))))/27,0)</f>
        <v>2</v>
      </c>
      <c r="G73" s="115" t="s">
        <v>148</v>
      </c>
      <c r="L73" s="118">
        <v>6</v>
      </c>
      <c r="M73" s="271">
        <v>5.59</v>
      </c>
      <c r="N73" s="271">
        <v>6.13</v>
      </c>
      <c r="P73" s="156"/>
      <c r="Q73" s="158"/>
      <c r="R73" s="159"/>
      <c r="S73" s="156"/>
      <c r="T73" s="160"/>
      <c r="U73" s="156"/>
      <c r="V73" s="258"/>
      <c r="W73" s="159"/>
      <c r="X73" s="159"/>
      <c r="Y73" s="160"/>
      <c r="Z73" s="160"/>
      <c r="AA73" s="160"/>
      <c r="AB73" s="160"/>
      <c r="AC73" s="160"/>
      <c r="AD73" s="160"/>
      <c r="AE73" s="160"/>
      <c r="AF73" s="160"/>
      <c r="AG73" s="160"/>
    </row>
    <row r="74" spans="2:33" ht="12.75" hidden="1" customHeight="1" x14ac:dyDescent="0.25">
      <c r="H74" s="115" t="s">
        <v>60</v>
      </c>
      <c r="L74" s="118">
        <v>8</v>
      </c>
      <c r="M74" s="271">
        <v>7.34</v>
      </c>
      <c r="N74" s="271">
        <v>8.0399999999999991</v>
      </c>
      <c r="P74" s="156"/>
      <c r="Q74" s="158"/>
      <c r="R74" s="159"/>
      <c r="S74" s="156"/>
      <c r="T74" s="160"/>
      <c r="U74" s="156"/>
      <c r="V74" s="479"/>
      <c r="W74" s="159"/>
      <c r="X74" s="159"/>
      <c r="Y74" s="160"/>
      <c r="Z74" s="160"/>
      <c r="AA74" s="160"/>
      <c r="AB74" s="160"/>
      <c r="AC74" s="160"/>
      <c r="AD74" s="160"/>
      <c r="AE74" s="160"/>
      <c r="AF74" s="160"/>
      <c r="AG74" s="160"/>
    </row>
    <row r="75" spans="2:33" ht="12.75" hidden="1" customHeight="1" x14ac:dyDescent="0.25">
      <c r="H75" s="276" t="s">
        <v>32</v>
      </c>
      <c r="P75" s="156"/>
      <c r="Q75" s="158"/>
      <c r="R75" s="159"/>
      <c r="S75" s="156"/>
      <c r="T75" s="160"/>
      <c r="U75" s="156"/>
      <c r="V75" s="158"/>
      <c r="W75" s="159"/>
      <c r="X75" s="159"/>
      <c r="Y75" s="160"/>
      <c r="Z75" s="160"/>
      <c r="AA75" s="160"/>
      <c r="AB75" s="160"/>
      <c r="AC75" s="160"/>
      <c r="AD75" s="160"/>
      <c r="AE75" s="160"/>
      <c r="AF75" s="160"/>
      <c r="AG75" s="160"/>
    </row>
    <row r="76" spans="2:33" ht="12.75" hidden="1" customHeight="1" x14ac:dyDescent="0.25">
      <c r="P76" s="156"/>
      <c r="Q76" s="258"/>
    </row>
    <row r="77" spans="2:33" ht="12.75" hidden="1" customHeight="1" x14ac:dyDescent="0.25">
      <c r="H77" s="115" t="s">
        <v>68</v>
      </c>
      <c r="P77" s="156"/>
      <c r="Q77" s="279"/>
    </row>
    <row r="78" spans="2:33" ht="12.75" hidden="1" customHeight="1" x14ac:dyDescent="0.25">
      <c r="H78" s="276" t="s">
        <v>32</v>
      </c>
      <c r="P78" s="156"/>
      <c r="Q78" s="279"/>
    </row>
    <row r="79" spans="2:33" ht="12.75" hidden="1" customHeight="1" x14ac:dyDescent="0.25"/>
    <row r="80" spans="2:33" ht="12.75" hidden="1" customHeight="1" x14ac:dyDescent="0.25">
      <c r="K80" s="1"/>
      <c r="L80" s="1"/>
      <c r="M80" s="1"/>
      <c r="N80" s="1"/>
      <c r="O80" s="1"/>
    </row>
    <row r="81" spans="1:16" hidden="1" x14ac:dyDescent="0.25">
      <c r="K81" s="1"/>
      <c r="L81" s="1"/>
      <c r="M81" s="1"/>
      <c r="N81" s="1"/>
      <c r="O81" s="1"/>
    </row>
    <row r="82" spans="1:16" hidden="1" x14ac:dyDescent="0.25">
      <c r="K82" s="129"/>
      <c r="L82" s="129"/>
      <c r="M82" s="129"/>
      <c r="N82" s="128"/>
      <c r="O82" s="130"/>
    </row>
    <row r="83" spans="1:16" ht="12.75" hidden="1" customHeight="1" x14ac:dyDescent="0.25">
      <c r="A83" s="1"/>
      <c r="B83" s="2">
        <v>1000</v>
      </c>
      <c r="C83" s="1"/>
      <c r="D83" s="1"/>
      <c r="E83" s="2"/>
      <c r="F83" s="3"/>
      <c r="G83" s="4"/>
      <c r="H83" s="4"/>
      <c r="I83" s="4"/>
      <c r="K83" s="129"/>
      <c r="L83" s="129"/>
      <c r="M83" s="129"/>
      <c r="N83" s="128"/>
      <c r="O83" s="130"/>
    </row>
    <row r="84" spans="1:16" ht="12.75" hidden="1" customHeight="1" x14ac:dyDescent="0.25">
      <c r="A84" s="1"/>
      <c r="B84" s="2"/>
      <c r="C84" s="1"/>
      <c r="D84" s="1"/>
      <c r="E84" s="2"/>
      <c r="F84" s="3"/>
      <c r="G84" s="4"/>
      <c r="H84" s="4"/>
      <c r="I84" s="4"/>
      <c r="K84" s="129"/>
      <c r="L84" s="129"/>
      <c r="M84" s="129"/>
      <c r="N84" s="128"/>
      <c r="O84" s="130"/>
    </row>
    <row r="85" spans="1:16" ht="12.75" hidden="1" customHeight="1" x14ac:dyDescent="0.25">
      <c r="A85" s="130"/>
      <c r="B85" s="69">
        <f>B83+1</f>
        <v>1001</v>
      </c>
      <c r="C85" s="121" t="s">
        <v>121</v>
      </c>
      <c r="D85" s="122"/>
      <c r="E85" s="123" t="s">
        <v>4</v>
      </c>
      <c r="F85" s="124"/>
      <c r="G85" s="125"/>
      <c r="H85" s="126">
        <f>SUM(J114:M114)</f>
        <v>0</v>
      </c>
      <c r="I85" s="127"/>
      <c r="K85" s="129"/>
      <c r="L85" s="129"/>
      <c r="M85" s="129"/>
      <c r="N85" s="128"/>
      <c r="O85" s="130"/>
    </row>
    <row r="86" spans="1:16" ht="12.75" hidden="1" customHeight="1" x14ac:dyDescent="0.25">
      <c r="A86" s="130"/>
      <c r="B86" s="69">
        <f t="shared" ref="B86:B88" si="5">B85+1</f>
        <v>1002</v>
      </c>
      <c r="C86" s="121" t="s">
        <v>122</v>
      </c>
      <c r="D86" s="131"/>
      <c r="E86" s="123" t="s">
        <v>29</v>
      </c>
      <c r="F86" s="124"/>
      <c r="G86" s="125"/>
      <c r="H86" s="126">
        <f>SUM(J115:M115)</f>
        <v>0</v>
      </c>
      <c r="I86" s="127"/>
      <c r="K86" s="1"/>
      <c r="L86" s="1"/>
      <c r="M86" s="1"/>
      <c r="N86" s="1"/>
      <c r="O86" s="1"/>
    </row>
    <row r="87" spans="1:16" ht="12.75" hidden="1" customHeight="1" x14ac:dyDescent="0.25">
      <c r="A87" s="130"/>
      <c r="B87" s="69">
        <f t="shared" si="5"/>
        <v>1003</v>
      </c>
      <c r="C87" s="121" t="s">
        <v>123</v>
      </c>
      <c r="D87" s="131"/>
      <c r="E87" s="123" t="s">
        <v>29</v>
      </c>
      <c r="F87" s="124"/>
      <c r="G87" s="125"/>
      <c r="H87" s="126">
        <f>SUM(J116:M116)</f>
        <v>0</v>
      </c>
      <c r="I87" s="127"/>
      <c r="K87" s="1"/>
      <c r="L87" s="1"/>
      <c r="M87" s="1"/>
      <c r="N87" s="1"/>
      <c r="O87" s="1"/>
    </row>
    <row r="88" spans="1:16" ht="12.75" hidden="1" customHeight="1" x14ac:dyDescent="0.25">
      <c r="A88" s="130"/>
      <c r="B88" s="69">
        <f t="shared" si="5"/>
        <v>1004</v>
      </c>
      <c r="C88" s="132" t="s">
        <v>124</v>
      </c>
      <c r="D88" s="133"/>
      <c r="E88" s="134" t="s">
        <v>29</v>
      </c>
      <c r="F88" s="135"/>
      <c r="G88" s="125"/>
      <c r="H88" s="126">
        <f>SUM(J117:M117)</f>
        <v>0</v>
      </c>
      <c r="I88" s="127"/>
      <c r="K88" s="138"/>
      <c r="L88" s="137"/>
      <c r="M88" s="138"/>
      <c r="N88" s="138"/>
      <c r="O88" s="130"/>
    </row>
    <row r="89" spans="1:16" hidden="1" x14ac:dyDescent="0.25">
      <c r="A89" s="1"/>
      <c r="B89" s="2"/>
      <c r="C89" s="1"/>
      <c r="D89" s="1"/>
      <c r="E89" s="2"/>
      <c r="F89" s="3"/>
      <c r="G89" s="4"/>
      <c r="H89" s="4"/>
      <c r="I89" s="4"/>
      <c r="K89" s="138"/>
      <c r="L89" s="137"/>
      <c r="M89" s="138"/>
      <c r="N89" s="138"/>
      <c r="O89" s="130"/>
      <c r="P89" s="120"/>
    </row>
    <row r="90" spans="1:16" ht="15" customHeight="1" x14ac:dyDescent="0.25">
      <c r="A90" s="1"/>
      <c r="B90" s="2"/>
      <c r="C90" s="1"/>
      <c r="D90" s="1"/>
      <c r="E90" s="2"/>
      <c r="F90" s="3"/>
      <c r="G90" s="4"/>
      <c r="H90" s="4"/>
      <c r="I90" s="4"/>
      <c r="K90" s="138"/>
      <c r="L90" s="137"/>
      <c r="M90" s="138"/>
      <c r="N90" s="138"/>
      <c r="O90" s="130"/>
      <c r="P90" s="273"/>
    </row>
    <row r="91" spans="1:16" hidden="1" x14ac:dyDescent="0.25">
      <c r="A91" s="130"/>
      <c r="B91" s="69">
        <f>B88+1</f>
        <v>1005</v>
      </c>
      <c r="C91" s="121" t="s">
        <v>125</v>
      </c>
      <c r="D91" s="122"/>
      <c r="E91" s="136" t="s">
        <v>4</v>
      </c>
      <c r="F91" s="135"/>
      <c r="G91" s="36"/>
      <c r="H91" s="126">
        <f t="shared" ref="H91:H98" si="6">SUM(J120:N120)</f>
        <v>0</v>
      </c>
      <c r="I91" s="127"/>
      <c r="K91" s="143"/>
      <c r="L91" s="143"/>
      <c r="M91" s="143"/>
      <c r="N91" s="138"/>
      <c r="O91" s="145"/>
      <c r="P91" s="120"/>
    </row>
    <row r="92" spans="1:16" hidden="1" x14ac:dyDescent="0.25">
      <c r="A92" s="130"/>
      <c r="B92" s="69">
        <f t="shared" ref="B92:B99" si="7">B91+1</f>
        <v>1006</v>
      </c>
      <c r="C92" s="121" t="s">
        <v>126</v>
      </c>
      <c r="D92" s="139"/>
      <c r="E92" s="136" t="s">
        <v>112</v>
      </c>
      <c r="F92" s="135"/>
      <c r="G92" s="36"/>
      <c r="H92" s="126">
        <f t="shared" si="6"/>
        <v>0</v>
      </c>
      <c r="I92" s="127"/>
      <c r="K92" s="143"/>
      <c r="L92" s="143"/>
      <c r="M92" s="143"/>
      <c r="N92" s="138"/>
      <c r="O92" s="145"/>
      <c r="P92" s="120"/>
    </row>
    <row r="93" spans="1:16" hidden="1" x14ac:dyDescent="0.25">
      <c r="A93" s="130"/>
      <c r="B93" s="69">
        <f t="shared" si="7"/>
        <v>1007</v>
      </c>
      <c r="C93" s="121" t="s">
        <v>127</v>
      </c>
      <c r="D93" s="139"/>
      <c r="E93" s="136" t="s">
        <v>29</v>
      </c>
      <c r="F93" s="135"/>
      <c r="G93" s="36"/>
      <c r="H93" s="126">
        <f t="shared" si="6"/>
        <v>0</v>
      </c>
      <c r="I93" s="127"/>
      <c r="K93" s="143"/>
      <c r="L93" s="143"/>
      <c r="M93" s="143"/>
      <c r="N93" s="138"/>
      <c r="O93" s="145"/>
      <c r="P93" s="120"/>
    </row>
    <row r="94" spans="1:16" hidden="1" x14ac:dyDescent="0.25">
      <c r="A94" s="130"/>
      <c r="B94" s="69">
        <f t="shared" si="7"/>
        <v>1008</v>
      </c>
      <c r="C94" s="70" t="s">
        <v>124</v>
      </c>
      <c r="D94" s="140"/>
      <c r="E94" s="141" t="s">
        <v>29</v>
      </c>
      <c r="F94" s="134"/>
      <c r="G94" s="142"/>
      <c r="H94" s="126">
        <f t="shared" si="6"/>
        <v>0</v>
      </c>
      <c r="I94" s="130"/>
      <c r="K94" s="143"/>
      <c r="L94" s="143"/>
      <c r="M94" s="143"/>
      <c r="N94" s="138"/>
      <c r="O94" s="145"/>
    </row>
    <row r="95" spans="1:16" hidden="1" x14ac:dyDescent="0.25">
      <c r="A95" s="130"/>
      <c r="B95" s="69">
        <f t="shared" si="7"/>
        <v>1009</v>
      </c>
      <c r="C95" s="70" t="s">
        <v>128</v>
      </c>
      <c r="D95" s="122"/>
      <c r="E95" s="67" t="s">
        <v>61</v>
      </c>
      <c r="F95" s="134"/>
      <c r="G95" s="142"/>
      <c r="H95" s="126">
        <f t="shared" si="6"/>
        <v>0</v>
      </c>
      <c r="I95" s="130"/>
      <c r="K95" s="143"/>
      <c r="L95" s="143"/>
      <c r="M95" s="143"/>
      <c r="N95" s="138"/>
      <c r="O95" s="145"/>
    </row>
    <row r="96" spans="1:16" hidden="1" x14ac:dyDescent="0.25">
      <c r="A96" s="130"/>
      <c r="B96" s="69">
        <f t="shared" si="7"/>
        <v>1010</v>
      </c>
      <c r="C96" s="70" t="s">
        <v>129</v>
      </c>
      <c r="D96" s="122"/>
      <c r="E96" s="141" t="s">
        <v>29</v>
      </c>
      <c r="F96" s="134"/>
      <c r="G96" s="142"/>
      <c r="H96" s="126">
        <f t="shared" si="6"/>
        <v>0</v>
      </c>
      <c r="I96" s="130"/>
      <c r="K96" s="143"/>
      <c r="L96" s="143"/>
      <c r="M96" s="143"/>
      <c r="N96" s="138"/>
      <c r="O96" s="145"/>
    </row>
    <row r="97" spans="1:17" hidden="1" x14ac:dyDescent="0.25">
      <c r="A97" s="130"/>
      <c r="B97" s="69">
        <f t="shared" si="7"/>
        <v>1011</v>
      </c>
      <c r="C97" s="70" t="s">
        <v>130</v>
      </c>
      <c r="D97" s="122"/>
      <c r="E97" s="141" t="s">
        <v>3</v>
      </c>
      <c r="F97" s="134"/>
      <c r="G97" s="142"/>
      <c r="H97" s="126">
        <f t="shared" si="6"/>
        <v>0</v>
      </c>
      <c r="I97" s="130"/>
      <c r="K97" s="143"/>
      <c r="L97" s="143"/>
      <c r="M97" s="143"/>
      <c r="N97" s="138"/>
      <c r="O97" s="145"/>
    </row>
    <row r="98" spans="1:17" hidden="1" x14ac:dyDescent="0.25">
      <c r="A98" s="130"/>
      <c r="B98" s="69">
        <f t="shared" si="7"/>
        <v>1012</v>
      </c>
      <c r="C98" s="70" t="s">
        <v>131</v>
      </c>
      <c r="D98" s="122"/>
      <c r="E98" s="141" t="s">
        <v>3</v>
      </c>
      <c r="F98" s="134"/>
      <c r="G98" s="142"/>
      <c r="H98" s="126">
        <f t="shared" si="6"/>
        <v>0</v>
      </c>
      <c r="I98" s="130"/>
      <c r="K98" s="143"/>
      <c r="L98" s="143"/>
      <c r="M98" s="143"/>
      <c r="N98" s="138"/>
      <c r="O98" s="145"/>
    </row>
    <row r="99" spans="1:17" hidden="1" x14ac:dyDescent="0.25">
      <c r="A99" s="130"/>
      <c r="B99" s="69">
        <f t="shared" si="7"/>
        <v>1013</v>
      </c>
      <c r="C99" s="70" t="s">
        <v>28</v>
      </c>
      <c r="D99" s="122"/>
      <c r="E99" s="148"/>
      <c r="F99" s="149"/>
      <c r="G99" s="150"/>
      <c r="H99" s="151"/>
      <c r="I99" s="130"/>
      <c r="K99" s="143"/>
      <c r="L99" s="143"/>
      <c r="M99" s="143"/>
      <c r="N99" s="138"/>
      <c r="O99" s="145"/>
    </row>
    <row r="100" spans="1:17" hidden="1" x14ac:dyDescent="0.25">
      <c r="A100" s="130"/>
      <c r="B100" s="152">
        <f>B99+0.1</f>
        <v>1013.1</v>
      </c>
      <c r="C100" s="70" t="s">
        <v>132</v>
      </c>
      <c r="D100" s="122"/>
      <c r="E100" s="141" t="s">
        <v>4</v>
      </c>
      <c r="F100" s="134"/>
      <c r="G100" s="142"/>
      <c r="H100" s="126">
        <f t="shared" ref="H100:H111" si="8">SUM(J129:N129)</f>
        <v>0</v>
      </c>
      <c r="I100" s="130"/>
      <c r="K100" s="143"/>
      <c r="L100" s="143"/>
      <c r="M100" s="143"/>
      <c r="N100" s="138"/>
      <c r="O100" s="145"/>
    </row>
    <row r="101" spans="1:17" hidden="1" x14ac:dyDescent="0.25">
      <c r="A101" s="130"/>
      <c r="B101" s="152">
        <f t="shared" ref="B101:B107" si="9">B100+0.1</f>
        <v>1013.2</v>
      </c>
      <c r="C101" s="70" t="s">
        <v>133</v>
      </c>
      <c r="D101" s="122"/>
      <c r="E101" s="141" t="s">
        <v>4</v>
      </c>
      <c r="F101" s="134"/>
      <c r="G101" s="142"/>
      <c r="H101" s="126">
        <f t="shared" si="8"/>
        <v>0</v>
      </c>
      <c r="I101" s="130"/>
      <c r="K101" s="143"/>
      <c r="L101" s="143"/>
      <c r="M101" s="143"/>
      <c r="N101" s="138"/>
      <c r="O101" s="145"/>
      <c r="Q101" s="112" t="s">
        <v>32</v>
      </c>
    </row>
    <row r="102" spans="1:17" hidden="1" x14ac:dyDescent="0.25">
      <c r="A102" s="130"/>
      <c r="B102" s="152">
        <f t="shared" si="9"/>
        <v>1013.3000000000001</v>
      </c>
      <c r="C102" s="70" t="s">
        <v>134</v>
      </c>
      <c r="D102" s="122"/>
      <c r="E102" s="141" t="s">
        <v>4</v>
      </c>
      <c r="F102" s="134"/>
      <c r="G102" s="142"/>
      <c r="H102" s="126">
        <f t="shared" si="8"/>
        <v>0</v>
      </c>
      <c r="I102" s="130"/>
      <c r="K102" s="143"/>
      <c r="L102" s="143"/>
      <c r="M102" s="143"/>
      <c r="N102" s="138"/>
      <c r="O102" s="145"/>
      <c r="Q102" s="112" t="s">
        <v>33</v>
      </c>
    </row>
    <row r="103" spans="1:17" hidden="1" x14ac:dyDescent="0.25">
      <c r="A103" s="130"/>
      <c r="B103" s="152">
        <f t="shared" si="9"/>
        <v>1013.4000000000001</v>
      </c>
      <c r="C103" s="70" t="s">
        <v>111</v>
      </c>
      <c r="D103" s="122"/>
      <c r="E103" s="141" t="s">
        <v>4</v>
      </c>
      <c r="F103" s="134"/>
      <c r="G103" s="142"/>
      <c r="H103" s="126">
        <f t="shared" si="8"/>
        <v>0</v>
      </c>
      <c r="I103" s="130"/>
      <c r="K103" s="143"/>
      <c r="L103" s="143"/>
      <c r="M103" s="143"/>
      <c r="N103" s="138"/>
      <c r="O103" s="145"/>
    </row>
    <row r="104" spans="1:17" hidden="1" x14ac:dyDescent="0.25">
      <c r="A104" s="130"/>
      <c r="B104" s="152">
        <f t="shared" si="9"/>
        <v>1013.5000000000001</v>
      </c>
      <c r="C104" s="70" t="s">
        <v>135</v>
      </c>
      <c r="D104" s="122"/>
      <c r="E104" s="141" t="s">
        <v>4</v>
      </c>
      <c r="F104" s="134"/>
      <c r="G104" s="142"/>
      <c r="H104" s="126">
        <f t="shared" si="8"/>
        <v>0</v>
      </c>
      <c r="I104" s="130"/>
      <c r="J104" s="2"/>
      <c r="K104" s="143"/>
      <c r="L104" s="143"/>
      <c r="M104" s="143"/>
      <c r="N104" s="138"/>
      <c r="O104" s="145"/>
    </row>
    <row r="105" spans="1:17" hidden="1" x14ac:dyDescent="0.25">
      <c r="A105" s="130"/>
      <c r="B105" s="152">
        <f t="shared" si="9"/>
        <v>1013.6000000000001</v>
      </c>
      <c r="C105" s="70" t="s">
        <v>136</v>
      </c>
      <c r="D105" s="122"/>
      <c r="E105" s="141" t="s">
        <v>4</v>
      </c>
      <c r="F105" s="134"/>
      <c r="G105" s="142"/>
      <c r="H105" s="126">
        <f t="shared" si="8"/>
        <v>0</v>
      </c>
      <c r="I105" s="130"/>
      <c r="J105" s="2"/>
      <c r="K105" s="143"/>
      <c r="L105" s="143"/>
      <c r="M105" s="143"/>
      <c r="N105" s="138"/>
      <c r="O105" s="145"/>
    </row>
    <row r="106" spans="1:17" hidden="1" x14ac:dyDescent="0.25">
      <c r="A106" s="130"/>
      <c r="B106" s="152">
        <f t="shared" si="9"/>
        <v>1013.7000000000002</v>
      </c>
      <c r="C106" s="70" t="s">
        <v>137</v>
      </c>
      <c r="D106" s="122"/>
      <c r="E106" s="141" t="s">
        <v>4</v>
      </c>
      <c r="F106" s="134"/>
      <c r="G106" s="142"/>
      <c r="H106" s="126">
        <f t="shared" si="8"/>
        <v>0</v>
      </c>
      <c r="I106" s="130"/>
      <c r="J106" s="128"/>
      <c r="K106" s="143"/>
      <c r="L106" s="143"/>
      <c r="M106" s="143"/>
      <c r="N106" s="138"/>
      <c r="O106" s="145"/>
    </row>
    <row r="107" spans="1:17" hidden="1" x14ac:dyDescent="0.25">
      <c r="A107" s="130"/>
      <c r="B107" s="152">
        <f t="shared" si="9"/>
        <v>1013.8000000000002</v>
      </c>
      <c r="C107" s="70" t="s">
        <v>138</v>
      </c>
      <c r="D107" s="122"/>
      <c r="E107" s="141" t="s">
        <v>4</v>
      </c>
      <c r="F107" s="134"/>
      <c r="G107" s="142"/>
      <c r="H107" s="126">
        <f t="shared" si="8"/>
        <v>0</v>
      </c>
      <c r="I107" s="130"/>
      <c r="J107" s="128"/>
      <c r="K107" s="143"/>
      <c r="L107" s="143"/>
      <c r="M107" s="143"/>
      <c r="N107" s="138"/>
      <c r="O107" s="130"/>
    </row>
    <row r="108" spans="1:17" hidden="1" x14ac:dyDescent="0.25">
      <c r="A108" s="130"/>
      <c r="B108" s="69">
        <f>B99+1</f>
        <v>1014</v>
      </c>
      <c r="C108" s="70" t="s">
        <v>139</v>
      </c>
      <c r="D108" s="122"/>
      <c r="E108" s="141" t="s">
        <v>3</v>
      </c>
      <c r="F108" s="134"/>
      <c r="G108" s="142"/>
      <c r="H108" s="126">
        <f t="shared" si="8"/>
        <v>0</v>
      </c>
      <c r="I108" s="130"/>
      <c r="J108" s="128"/>
      <c r="K108" s="143"/>
      <c r="L108" s="143"/>
      <c r="M108" s="143"/>
      <c r="N108" s="138"/>
      <c r="O108" s="130"/>
    </row>
    <row r="109" spans="1:17" hidden="1" x14ac:dyDescent="0.25">
      <c r="A109" s="130"/>
      <c r="B109" s="69">
        <f t="shared" ref="B109:B111" si="10">B108+1</f>
        <v>1015</v>
      </c>
      <c r="C109" s="70" t="s">
        <v>115</v>
      </c>
      <c r="D109" s="122"/>
      <c r="E109" s="141" t="s">
        <v>4</v>
      </c>
      <c r="F109" s="134"/>
      <c r="G109" s="142"/>
      <c r="H109" s="126">
        <f t="shared" si="8"/>
        <v>0</v>
      </c>
      <c r="I109" s="130"/>
      <c r="J109" s="128"/>
      <c r="K109" s="1"/>
      <c r="L109" s="1"/>
      <c r="M109" s="1"/>
      <c r="N109" s="1"/>
      <c r="O109" s="1"/>
    </row>
    <row r="110" spans="1:17" hidden="1" x14ac:dyDescent="0.25">
      <c r="A110" s="130"/>
      <c r="B110" s="69">
        <f t="shared" si="10"/>
        <v>1016</v>
      </c>
      <c r="C110" s="70" t="s">
        <v>140</v>
      </c>
      <c r="D110" s="122"/>
      <c r="E110" s="141" t="s">
        <v>3</v>
      </c>
      <c r="F110" s="134"/>
      <c r="G110" s="142"/>
      <c r="H110" s="126">
        <f t="shared" si="8"/>
        <v>0</v>
      </c>
      <c r="I110" s="130"/>
      <c r="J110" s="2"/>
    </row>
    <row r="111" spans="1:17" hidden="1" x14ac:dyDescent="0.25">
      <c r="A111" s="130"/>
      <c r="B111" s="69">
        <f t="shared" si="10"/>
        <v>1017</v>
      </c>
      <c r="C111" s="70" t="s">
        <v>141</v>
      </c>
      <c r="D111" s="122"/>
      <c r="E111" s="67" t="s">
        <v>29</v>
      </c>
      <c r="F111" s="134"/>
      <c r="G111" s="142"/>
      <c r="H111" s="126">
        <f t="shared" si="8"/>
        <v>0</v>
      </c>
      <c r="I111" s="130"/>
      <c r="J111" s="2"/>
    </row>
    <row r="112" spans="1:17" s="1" customFormat="1" ht="12.75" customHeight="1" x14ac:dyDescent="0.25">
      <c r="B112" s="2"/>
      <c r="E112" s="2"/>
      <c r="F112" s="3"/>
      <c r="G112" s="4"/>
      <c r="H112" s="4"/>
      <c r="I112" s="4"/>
      <c r="J112" s="137"/>
      <c r="K112" s="112"/>
      <c r="L112" s="112"/>
      <c r="M112" s="112"/>
      <c r="N112" s="112"/>
      <c r="O112" s="112"/>
    </row>
    <row r="113" spans="1:24" s="1" customFormat="1" ht="12.75" customHeight="1" x14ac:dyDescent="0.25">
      <c r="A113" s="112"/>
      <c r="B113" s="118"/>
      <c r="C113" s="112"/>
      <c r="D113" s="112"/>
      <c r="E113" s="118"/>
      <c r="F113" s="119"/>
      <c r="G113" s="115"/>
      <c r="H113" s="115"/>
      <c r="I113" s="112"/>
      <c r="J113" s="137"/>
      <c r="K113" s="112"/>
      <c r="L113" s="112"/>
      <c r="M113" s="112"/>
      <c r="N113" s="112"/>
      <c r="O113" s="112"/>
    </row>
    <row r="114" spans="1:24" s="130" customFormat="1" ht="12.95" customHeight="1" x14ac:dyDescent="0.25">
      <c r="A114" s="112"/>
      <c r="B114" s="118"/>
      <c r="C114" s="112"/>
      <c r="D114" s="112"/>
      <c r="E114" s="118"/>
      <c r="F114" s="119"/>
      <c r="G114" s="115"/>
      <c r="H114" s="115"/>
      <c r="I114" s="112"/>
      <c r="J114" s="137"/>
      <c r="K114" s="112"/>
      <c r="L114" s="112"/>
      <c r="M114" s="112"/>
      <c r="N114" s="112"/>
      <c r="O114" s="112"/>
    </row>
    <row r="115" spans="1:24" s="130" customFormat="1" ht="12.95" customHeight="1" x14ac:dyDescent="0.25">
      <c r="A115" s="112"/>
      <c r="B115" s="118"/>
      <c r="C115" s="112"/>
      <c r="D115" s="112"/>
      <c r="E115" s="118"/>
      <c r="F115" s="119"/>
      <c r="G115" s="115"/>
      <c r="H115" s="115"/>
      <c r="I115" s="112"/>
      <c r="J115" s="143"/>
      <c r="K115" s="112"/>
      <c r="L115" s="112"/>
      <c r="M115" s="112"/>
      <c r="N115" s="112"/>
      <c r="O115" s="112"/>
    </row>
    <row r="116" spans="1:24" s="130" customFormat="1" ht="12.95" customHeight="1" x14ac:dyDescent="0.25">
      <c r="A116" s="112"/>
      <c r="B116" s="118"/>
      <c r="C116" s="112"/>
      <c r="D116" s="112"/>
      <c r="E116" s="118"/>
      <c r="F116" s="119"/>
      <c r="G116" s="115"/>
      <c r="H116" s="115"/>
      <c r="I116" s="112"/>
      <c r="J116" s="143"/>
      <c r="K116" s="112"/>
      <c r="L116" s="112"/>
      <c r="M116" s="112"/>
      <c r="N116" s="112"/>
      <c r="O116" s="112"/>
    </row>
    <row r="117" spans="1:24" s="130" customFormat="1" ht="12.95" customHeight="1" x14ac:dyDescent="0.25">
      <c r="A117" s="112"/>
      <c r="B117" s="118"/>
      <c r="C117" s="112"/>
      <c r="D117" s="112"/>
      <c r="E117" s="118"/>
      <c r="F117" s="119"/>
      <c r="G117" s="115"/>
      <c r="H117" s="115"/>
      <c r="I117" s="112"/>
      <c r="J117" s="143"/>
      <c r="K117" s="112"/>
      <c r="L117" s="112"/>
      <c r="M117" s="112"/>
      <c r="N117" s="112"/>
      <c r="O117" s="112"/>
    </row>
    <row r="118" spans="1:24" s="1" customFormat="1" ht="12.75" customHeight="1" x14ac:dyDescent="0.25">
      <c r="A118" s="112"/>
      <c r="B118" s="118"/>
      <c r="C118" s="112"/>
      <c r="D118" s="112"/>
      <c r="E118" s="118"/>
      <c r="F118" s="119"/>
      <c r="G118" s="115"/>
      <c r="H118" s="115"/>
      <c r="I118" s="112"/>
      <c r="J118" s="143"/>
      <c r="K118" s="112"/>
      <c r="L118" s="112"/>
      <c r="M118" s="112"/>
      <c r="N118" s="112"/>
      <c r="O118" s="112"/>
    </row>
    <row r="119" spans="1:24" s="1" customFormat="1" ht="12.75" customHeight="1" x14ac:dyDescent="0.25">
      <c r="A119" s="112"/>
      <c r="B119" s="118"/>
      <c r="C119" s="112"/>
      <c r="D119" s="112"/>
      <c r="E119" s="118"/>
      <c r="F119" s="119"/>
      <c r="G119" s="115"/>
      <c r="H119" s="115"/>
      <c r="I119" s="112"/>
      <c r="J119" s="143"/>
      <c r="K119" s="112"/>
      <c r="L119" s="112"/>
      <c r="M119" s="112"/>
      <c r="N119" s="112"/>
      <c r="O119" s="112"/>
    </row>
    <row r="120" spans="1:24" s="130" customFormat="1" ht="12.95" customHeight="1" x14ac:dyDescent="0.25">
      <c r="A120" s="112"/>
      <c r="B120" s="118"/>
      <c r="C120" s="112"/>
      <c r="D120" s="112"/>
      <c r="E120" s="118"/>
      <c r="F120" s="119"/>
      <c r="G120" s="115"/>
      <c r="H120" s="115"/>
      <c r="I120" s="112"/>
      <c r="J120" s="143"/>
      <c r="K120" s="112"/>
      <c r="L120" s="112"/>
      <c r="M120" s="112"/>
      <c r="N120" s="112"/>
      <c r="O120" s="112"/>
    </row>
    <row r="121" spans="1:24" s="130" customFormat="1" ht="12.95" customHeight="1" x14ac:dyDescent="0.25">
      <c r="A121" s="112"/>
      <c r="B121" s="118"/>
      <c r="C121" s="112"/>
      <c r="D121" s="112"/>
      <c r="E121" s="118"/>
      <c r="F121" s="119"/>
      <c r="G121" s="115"/>
      <c r="H121" s="115"/>
      <c r="I121" s="112"/>
      <c r="J121" s="143"/>
      <c r="K121" s="112"/>
      <c r="L121" s="112"/>
      <c r="M121" s="112"/>
      <c r="N121" s="112"/>
      <c r="O121" s="112"/>
    </row>
    <row r="122" spans="1:24" s="130" customFormat="1" ht="12.95" customHeight="1" x14ac:dyDescent="0.25">
      <c r="A122" s="112"/>
      <c r="B122" s="118"/>
      <c r="C122" s="112"/>
      <c r="D122" s="112"/>
      <c r="E122" s="118"/>
      <c r="F122" s="119"/>
      <c r="G122" s="115"/>
      <c r="H122" s="115"/>
      <c r="I122" s="112"/>
      <c r="J122" s="143"/>
      <c r="K122" s="112"/>
      <c r="L122" s="112"/>
      <c r="M122" s="112"/>
      <c r="N122" s="112"/>
      <c r="O122" s="112"/>
    </row>
    <row r="123" spans="1:24" s="130" customFormat="1" ht="12.95" customHeight="1" x14ac:dyDescent="0.25">
      <c r="A123" s="112"/>
      <c r="B123" s="118"/>
      <c r="C123" s="112"/>
      <c r="D123" s="112"/>
      <c r="E123" s="118"/>
      <c r="F123" s="119"/>
      <c r="G123" s="115"/>
      <c r="H123" s="115"/>
      <c r="I123" s="112"/>
      <c r="J123" s="143"/>
      <c r="K123" s="112"/>
      <c r="L123" s="112"/>
      <c r="M123" s="112"/>
      <c r="N123" s="112"/>
      <c r="O123" s="112"/>
      <c r="P123" s="144"/>
      <c r="Q123" s="145"/>
      <c r="R123" s="146"/>
      <c r="S123" s="145"/>
      <c r="T123" s="145"/>
      <c r="U123" s="147"/>
      <c r="V123" s="145"/>
      <c r="W123" s="145"/>
      <c r="X123" s="145"/>
    </row>
    <row r="124" spans="1:24" s="130" customFormat="1" ht="12.95" customHeight="1" x14ac:dyDescent="0.25">
      <c r="A124" s="112"/>
      <c r="B124" s="118"/>
      <c r="C124" s="112"/>
      <c r="D124" s="112"/>
      <c r="E124" s="118"/>
      <c r="F124" s="119"/>
      <c r="G124" s="115"/>
      <c r="H124" s="115"/>
      <c r="I124" s="112"/>
      <c r="J124" s="143"/>
      <c r="K124" s="112"/>
      <c r="L124" s="112"/>
      <c r="M124" s="112"/>
      <c r="N124" s="112"/>
      <c r="O124" s="112"/>
      <c r="P124" s="144"/>
      <c r="Q124" s="145"/>
      <c r="R124" s="146"/>
      <c r="S124" s="145"/>
      <c r="T124" s="145"/>
      <c r="U124" s="147"/>
      <c r="V124" s="145"/>
      <c r="W124" s="145"/>
      <c r="X124" s="145"/>
    </row>
    <row r="125" spans="1:24" s="130" customFormat="1" ht="12.95" customHeight="1" x14ac:dyDescent="0.25">
      <c r="A125" s="112"/>
      <c r="B125" s="118"/>
      <c r="C125" s="112"/>
      <c r="D125" s="112"/>
      <c r="E125" s="118"/>
      <c r="F125" s="119"/>
      <c r="G125" s="115"/>
      <c r="H125" s="115"/>
      <c r="I125" s="112"/>
      <c r="J125" s="143"/>
      <c r="K125" s="112"/>
      <c r="L125" s="112"/>
      <c r="M125" s="112"/>
      <c r="N125" s="112"/>
      <c r="O125" s="112"/>
      <c r="P125" s="144"/>
      <c r="Q125" s="145"/>
      <c r="R125" s="146"/>
      <c r="S125" s="145"/>
      <c r="T125" s="145"/>
      <c r="U125" s="147"/>
      <c r="V125" s="145"/>
      <c r="W125" s="145"/>
      <c r="X125" s="145"/>
    </row>
    <row r="126" spans="1:24" s="130" customFormat="1" ht="12.95" customHeight="1" x14ac:dyDescent="0.25">
      <c r="A126" s="112"/>
      <c r="B126" s="118"/>
      <c r="C126" s="112"/>
      <c r="D126" s="112"/>
      <c r="E126" s="118"/>
      <c r="F126" s="119"/>
      <c r="G126" s="115"/>
      <c r="H126" s="115"/>
      <c r="I126" s="112"/>
      <c r="J126" s="143"/>
      <c r="K126" s="112"/>
      <c r="L126" s="112"/>
      <c r="M126" s="112"/>
      <c r="N126" s="112"/>
      <c r="O126" s="112"/>
      <c r="P126" s="144"/>
      <c r="Q126" s="145"/>
      <c r="R126" s="146"/>
      <c r="S126" s="145"/>
      <c r="T126" s="145"/>
      <c r="U126" s="147"/>
      <c r="V126" s="145"/>
      <c r="W126" s="145"/>
      <c r="X126" s="145"/>
    </row>
    <row r="127" spans="1:24" s="130" customFormat="1" ht="12.95" customHeight="1" x14ac:dyDescent="0.25">
      <c r="A127" s="112"/>
      <c r="B127" s="118"/>
      <c r="C127" s="112"/>
      <c r="D127" s="112"/>
      <c r="E127" s="118"/>
      <c r="F127" s="119"/>
      <c r="G127" s="115"/>
      <c r="H127" s="115"/>
      <c r="I127" s="112"/>
      <c r="J127" s="143"/>
      <c r="K127" s="112"/>
      <c r="L127" s="112"/>
      <c r="M127" s="112"/>
      <c r="N127" s="112"/>
      <c r="O127" s="112"/>
      <c r="P127" s="144"/>
      <c r="Q127" s="145"/>
      <c r="R127" s="146"/>
      <c r="S127" s="145"/>
      <c r="T127" s="145"/>
      <c r="U127" s="147"/>
      <c r="V127" s="145"/>
      <c r="W127" s="145"/>
      <c r="X127" s="145"/>
    </row>
    <row r="128" spans="1:24" s="130" customFormat="1" ht="12.95" customHeight="1" x14ac:dyDescent="0.25">
      <c r="A128" s="112"/>
      <c r="B128" s="118"/>
      <c r="C128" s="112"/>
      <c r="D128" s="112"/>
      <c r="E128" s="118"/>
      <c r="F128" s="119"/>
      <c r="G128" s="115"/>
      <c r="H128" s="115"/>
      <c r="I128" s="112"/>
      <c r="J128" s="143"/>
      <c r="K128" s="112"/>
      <c r="L128" s="112"/>
      <c r="M128" s="112"/>
      <c r="N128" s="112"/>
      <c r="O128" s="112"/>
      <c r="P128" s="144"/>
      <c r="Q128" s="145"/>
      <c r="R128" s="146"/>
      <c r="S128" s="145"/>
      <c r="T128" s="145"/>
      <c r="U128" s="147"/>
      <c r="V128" s="145"/>
      <c r="W128" s="145"/>
      <c r="X128" s="145"/>
    </row>
    <row r="129" spans="1:24" s="130" customFormat="1" ht="12.95" customHeight="1" x14ac:dyDescent="0.25">
      <c r="A129" s="112"/>
      <c r="B129" s="118"/>
      <c r="C129" s="112"/>
      <c r="D129" s="112"/>
      <c r="E129" s="118"/>
      <c r="F129" s="119"/>
      <c r="G129" s="115"/>
      <c r="H129" s="115"/>
      <c r="I129" s="112"/>
      <c r="J129" s="143"/>
      <c r="K129" s="112"/>
      <c r="L129" s="112"/>
      <c r="M129" s="112"/>
      <c r="N129" s="112"/>
      <c r="O129" s="112"/>
      <c r="P129" s="144"/>
      <c r="Q129" s="145"/>
      <c r="R129" s="146"/>
      <c r="S129" s="145"/>
      <c r="T129" s="145"/>
      <c r="U129" s="147"/>
      <c r="V129" s="145"/>
      <c r="W129" s="145"/>
      <c r="X129" s="145"/>
    </row>
    <row r="130" spans="1:24" s="130" customFormat="1" ht="12.95" customHeight="1" x14ac:dyDescent="0.25">
      <c r="A130" s="112"/>
      <c r="B130" s="118"/>
      <c r="C130" s="112"/>
      <c r="D130" s="112"/>
      <c r="E130" s="118"/>
      <c r="F130" s="119"/>
      <c r="G130" s="115"/>
      <c r="H130" s="115"/>
      <c r="I130" s="112"/>
      <c r="J130" s="143"/>
      <c r="K130" s="112"/>
      <c r="L130" s="112"/>
      <c r="M130" s="112"/>
      <c r="N130" s="112"/>
      <c r="O130" s="112"/>
      <c r="P130" s="144"/>
      <c r="Q130" s="145"/>
      <c r="R130" s="146"/>
      <c r="S130" s="145"/>
      <c r="T130" s="145"/>
      <c r="U130" s="147"/>
      <c r="V130" s="145"/>
      <c r="W130" s="145"/>
      <c r="X130" s="145"/>
    </row>
    <row r="131" spans="1:24" s="130" customFormat="1" ht="12.95" customHeight="1" x14ac:dyDescent="0.25">
      <c r="A131" s="112"/>
      <c r="B131" s="118"/>
      <c r="C131" s="112"/>
      <c r="D131" s="112"/>
      <c r="E131" s="118"/>
      <c r="F131" s="119"/>
      <c r="G131" s="115"/>
      <c r="H131" s="115"/>
      <c r="I131" s="112"/>
      <c r="J131" s="143"/>
      <c r="K131" s="112"/>
      <c r="L131" s="112"/>
      <c r="M131" s="112"/>
      <c r="N131" s="112"/>
      <c r="O131" s="112"/>
      <c r="P131" s="144"/>
      <c r="Q131" s="145"/>
      <c r="R131" s="146"/>
      <c r="S131" s="145"/>
      <c r="T131" s="145"/>
      <c r="U131" s="147"/>
      <c r="V131" s="145"/>
      <c r="W131" s="145"/>
      <c r="X131" s="145"/>
    </row>
    <row r="132" spans="1:24" s="130" customFormat="1" ht="12.95" customHeight="1" x14ac:dyDescent="0.25">
      <c r="A132" s="112"/>
      <c r="B132" s="118"/>
      <c r="C132" s="112"/>
      <c r="D132" s="112"/>
      <c r="E132" s="118"/>
      <c r="F132" s="119"/>
      <c r="G132" s="115"/>
      <c r="H132" s="115"/>
      <c r="I132" s="112"/>
      <c r="J132" s="143"/>
      <c r="K132" s="112"/>
      <c r="L132" s="112"/>
      <c r="M132" s="112"/>
      <c r="N132" s="112"/>
      <c r="O132" s="112"/>
      <c r="P132" s="144"/>
      <c r="Q132" s="145"/>
      <c r="R132" s="146"/>
      <c r="S132" s="145"/>
      <c r="T132" s="145"/>
      <c r="U132" s="147"/>
      <c r="V132" s="145"/>
      <c r="W132" s="145"/>
      <c r="X132" s="145"/>
    </row>
    <row r="133" spans="1:24" s="130" customFormat="1" ht="12.95" customHeight="1" x14ac:dyDescent="0.25">
      <c r="A133" s="112"/>
      <c r="B133" s="118"/>
      <c r="C133" s="112"/>
      <c r="D133" s="112"/>
      <c r="E133" s="118"/>
      <c r="F133" s="119"/>
      <c r="G133" s="115"/>
      <c r="H133" s="115"/>
      <c r="I133" s="112"/>
      <c r="J133" s="2"/>
      <c r="K133" s="112"/>
      <c r="L133" s="112"/>
      <c r="M133" s="112"/>
      <c r="N133" s="112"/>
      <c r="O133" s="112"/>
      <c r="P133" s="144"/>
      <c r="Q133" s="145"/>
      <c r="R133" s="146"/>
      <c r="S133" s="145"/>
      <c r="T133" s="145"/>
      <c r="U133" s="147"/>
      <c r="V133" s="145"/>
      <c r="W133" s="145"/>
      <c r="X133" s="145"/>
    </row>
    <row r="134" spans="1:24" s="130" customFormat="1" ht="12.95" customHeight="1" x14ac:dyDescent="0.25">
      <c r="A134" s="112"/>
      <c r="B134" s="118"/>
      <c r="C134" s="112"/>
      <c r="D134" s="112"/>
      <c r="E134" s="118"/>
      <c r="F134" s="119"/>
      <c r="G134" s="115"/>
      <c r="H134" s="115"/>
      <c r="I134" s="112"/>
      <c r="J134" s="112"/>
      <c r="K134" s="112"/>
      <c r="L134" s="112"/>
      <c r="M134" s="112"/>
      <c r="N134" s="112"/>
      <c r="O134" s="112"/>
      <c r="P134" s="144"/>
      <c r="Q134" s="145"/>
      <c r="R134" s="146"/>
      <c r="S134" s="145"/>
      <c r="T134" s="145"/>
      <c r="U134" s="147"/>
      <c r="V134" s="145"/>
      <c r="W134" s="145"/>
      <c r="X134" s="145"/>
    </row>
    <row r="135" spans="1:24" s="130" customFormat="1" ht="12.95" customHeight="1" x14ac:dyDescent="0.25">
      <c r="A135" s="112"/>
      <c r="B135" s="118"/>
      <c r="C135" s="112"/>
      <c r="D135" s="112"/>
      <c r="E135" s="118"/>
      <c r="F135" s="119"/>
      <c r="G135" s="115"/>
      <c r="H135" s="115"/>
      <c r="I135" s="112"/>
      <c r="J135" s="112"/>
      <c r="K135" s="112"/>
      <c r="L135" s="112"/>
      <c r="M135" s="112"/>
      <c r="N135" s="112"/>
      <c r="O135" s="112"/>
      <c r="P135" s="144"/>
      <c r="Q135" s="145"/>
      <c r="R135" s="146"/>
      <c r="S135" s="145"/>
      <c r="T135" s="145"/>
      <c r="U135" s="147"/>
      <c r="V135" s="145"/>
      <c r="W135" s="145"/>
      <c r="X135" s="145"/>
    </row>
    <row r="136" spans="1:24" s="130" customFormat="1" ht="12.95" customHeight="1" x14ac:dyDescent="0.25">
      <c r="A136" s="112"/>
      <c r="B136" s="118"/>
      <c r="C136" s="112"/>
      <c r="D136" s="112"/>
      <c r="E136" s="118"/>
      <c r="F136" s="119"/>
      <c r="G136" s="115"/>
      <c r="H136" s="115"/>
      <c r="I136" s="112"/>
      <c r="J136" s="112"/>
      <c r="K136" s="112"/>
      <c r="L136" s="112"/>
      <c r="M136" s="112"/>
      <c r="N136" s="112"/>
      <c r="O136" s="112"/>
      <c r="P136" s="144"/>
      <c r="Q136" s="145"/>
      <c r="R136" s="146"/>
      <c r="S136" s="145"/>
      <c r="T136" s="145"/>
      <c r="U136" s="147"/>
      <c r="V136" s="145"/>
      <c r="W136" s="145"/>
      <c r="X136" s="145"/>
    </row>
    <row r="137" spans="1:24" s="130" customFormat="1" ht="12.95" customHeight="1" x14ac:dyDescent="0.25">
      <c r="A137" s="112"/>
      <c r="B137" s="118"/>
      <c r="C137" s="112"/>
      <c r="D137" s="112"/>
      <c r="E137" s="118"/>
      <c r="F137" s="119"/>
      <c r="G137" s="115"/>
      <c r="H137" s="115"/>
      <c r="I137" s="112"/>
      <c r="J137" s="112"/>
      <c r="K137" s="112"/>
      <c r="L137" s="112"/>
      <c r="M137" s="112"/>
      <c r="N137" s="112"/>
      <c r="O137" s="112"/>
      <c r="P137" s="144"/>
      <c r="Q137" s="145"/>
      <c r="R137" s="146"/>
      <c r="S137" s="145"/>
      <c r="T137" s="145"/>
      <c r="U137" s="147"/>
      <c r="V137" s="145"/>
      <c r="W137" s="145"/>
      <c r="X137" s="145"/>
    </row>
    <row r="138" spans="1:24" s="130" customFormat="1" ht="12.95" customHeight="1" x14ac:dyDescent="0.25">
      <c r="A138" s="112"/>
      <c r="B138" s="118"/>
      <c r="C138" s="112"/>
      <c r="D138" s="112"/>
      <c r="E138" s="118"/>
      <c r="F138" s="119"/>
      <c r="G138" s="115"/>
      <c r="H138" s="115"/>
      <c r="I138" s="112"/>
      <c r="J138" s="112"/>
      <c r="K138" s="112"/>
      <c r="L138" s="112"/>
      <c r="M138" s="112"/>
      <c r="N138" s="112"/>
      <c r="O138" s="112"/>
      <c r="P138" s="144"/>
      <c r="Q138" s="145"/>
      <c r="R138" s="146"/>
      <c r="S138" s="145"/>
      <c r="T138" s="145"/>
      <c r="U138" s="147"/>
      <c r="V138" s="145"/>
      <c r="W138" s="145"/>
      <c r="X138" s="145"/>
    </row>
    <row r="139" spans="1:24" s="130" customFormat="1" x14ac:dyDescent="0.25">
      <c r="A139" s="112"/>
      <c r="B139" s="118"/>
      <c r="C139" s="112"/>
      <c r="D139" s="112"/>
      <c r="E139" s="118"/>
      <c r="F139" s="119"/>
      <c r="G139" s="115"/>
      <c r="H139" s="115"/>
      <c r="I139" s="112"/>
      <c r="J139" s="112"/>
      <c r="K139" s="112"/>
      <c r="L139" s="112"/>
      <c r="M139" s="112"/>
      <c r="N139" s="112"/>
      <c r="O139" s="112"/>
      <c r="P139" s="153"/>
      <c r="R139" s="154"/>
      <c r="U139" s="143"/>
    </row>
    <row r="140" spans="1:24" s="130" customFormat="1" ht="12.75" customHeight="1" x14ac:dyDescent="0.25">
      <c r="A140" s="112"/>
      <c r="B140" s="118"/>
      <c r="C140" s="112"/>
      <c r="D140" s="112"/>
      <c r="E140" s="118"/>
      <c r="F140" s="119"/>
      <c r="G140" s="115"/>
      <c r="H140" s="115"/>
      <c r="I140" s="112"/>
      <c r="J140" s="112"/>
      <c r="K140" s="112"/>
      <c r="L140" s="112"/>
      <c r="M140" s="112"/>
      <c r="N140" s="112"/>
      <c r="O140" s="112"/>
      <c r="P140" s="153"/>
      <c r="R140" s="154"/>
      <c r="U140" s="143"/>
    </row>
    <row r="141" spans="1:24" s="1" customFormat="1" ht="12.75" customHeight="1" x14ac:dyDescent="0.25">
      <c r="A141" s="112"/>
      <c r="B141" s="118"/>
      <c r="C141" s="112"/>
      <c r="D141" s="112"/>
      <c r="E141" s="118"/>
      <c r="F141" s="119"/>
      <c r="G141" s="115"/>
      <c r="H141" s="115"/>
      <c r="I141" s="112"/>
      <c r="J141" s="112"/>
      <c r="K141" s="112"/>
      <c r="L141" s="112"/>
      <c r="M141" s="112"/>
      <c r="N141" s="112"/>
      <c r="O141" s="112"/>
    </row>
  </sheetData>
  <sheetProtection algorithmName="SHA-512" hashValue="+lE5vdb4ZgXNGQFgiBUc6m9PGTcoXUUPSFsWgYrKchUokKvb3UTosjWs3U/+Xw+VrCZ0y7NMihth20SMn5NGxQ==" saltValue="TyaXLUZm5r35iTsfAnLQiw==" spinCount="100000" sheet="1" objects="1" scenarios="1"/>
  <mergeCells count="35">
    <mergeCell ref="C41:D41"/>
    <mergeCell ref="C36:D36"/>
    <mergeCell ref="C38:D38"/>
    <mergeCell ref="C56:D56"/>
    <mergeCell ref="C57:D57"/>
    <mergeCell ref="C52:D52"/>
    <mergeCell ref="C53:D53"/>
    <mergeCell ref="C42:D42"/>
    <mergeCell ref="C43:D43"/>
    <mergeCell ref="C46:D46"/>
    <mergeCell ref="C47:D47"/>
    <mergeCell ref="C49:D49"/>
    <mergeCell ref="C28:D28"/>
    <mergeCell ref="C39:D39"/>
    <mergeCell ref="C40:D40"/>
    <mergeCell ref="C25:D25"/>
    <mergeCell ref="C27:D27"/>
    <mergeCell ref="C29:D29"/>
    <mergeCell ref="C26:D26"/>
    <mergeCell ref="C35:D35"/>
    <mergeCell ref="C33:D33"/>
    <mergeCell ref="C21:D21"/>
    <mergeCell ref="C22:D22"/>
    <mergeCell ref="C24:D24"/>
    <mergeCell ref="C15:D15"/>
    <mergeCell ref="C16:D16"/>
    <mergeCell ref="C18:D18"/>
    <mergeCell ref="C19:D19"/>
    <mergeCell ref="C17:D17"/>
    <mergeCell ref="C14:D14"/>
    <mergeCell ref="B8:H8"/>
    <mergeCell ref="C9:D9"/>
    <mergeCell ref="C11:D11"/>
    <mergeCell ref="C12:D12"/>
    <mergeCell ref="C13:D13"/>
  </mergeCells>
  <dataValidations disablePrompts="1" count="4">
    <dataValidation type="list" allowBlank="1" showInputMessage="1" showErrorMessage="1" sqref="J39 J32" xr:uid="{00000000-0002-0000-0300-000001000000}">
      <formula1>$R$28:$R$32</formula1>
    </dataValidation>
    <dataValidation type="list" allowBlank="1" showInputMessage="1" showErrorMessage="1" sqref="H69 H72 H75 H78" xr:uid="{00000000-0002-0000-0300-000002000000}">
      <formula1>$Q$101:$Q$102</formula1>
    </dataValidation>
    <dataValidation type="list" allowBlank="1" showInputMessage="1" showErrorMessage="1" sqref="J14" xr:uid="{00000000-0002-0000-0300-000000000000}">
      <formula1>$P$15:$P$21</formula1>
    </dataValidation>
    <dataValidation type="list" allowBlank="1" showInputMessage="1" showErrorMessage="1" sqref="J12" xr:uid="{AA0111A7-BEF8-4B76-8AAF-197257E48CC2}">
      <formula1>$L$71:$L$74</formula1>
    </dataValidation>
  </dataValidations>
  <printOptions horizontalCentered="1"/>
  <pageMargins left="0.5" right="0.5" top="1" bottom="0.75" header="0.5" footer="0.5"/>
  <pageSetup scale="84" fitToHeight="2" orientation="portrait" r:id="rId1"/>
  <headerFooter alignWithMargins="0">
    <oddHeader>&amp;R&amp;"Calibri,Regular"&amp;11IFBC 21-TA003585AJ</oddHeader>
    <oddFooter>&amp;L&amp;"-,Regular"&amp;11Bidder Name: ___________________________________
Authorized Signature: _____________________________&amp;R&amp;"-,Regular"&amp;11Page &amp;P of &amp;N]</oddFooter>
  </headerFooter>
  <rowBreaks count="1" manualBreakCount="1">
    <brk id="47" min="1" max="7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A144"/>
  <sheetViews>
    <sheetView topLeftCell="B52" zoomScaleNormal="100" zoomScaleSheetLayoutView="100" workbookViewId="0">
      <selection activeCell="V128" sqref="V127:V128"/>
    </sheetView>
  </sheetViews>
  <sheetFormatPr defaultRowHeight="12.75" customHeight="1" x14ac:dyDescent="0.25"/>
  <cols>
    <col min="1" max="1" width="8.88671875" style="112" hidden="1" customWidth="1"/>
    <col min="2" max="2" width="6.77734375" style="118" customWidth="1"/>
    <col min="3" max="3" width="29.77734375" style="112" customWidth="1"/>
    <col min="4" max="4" width="11.77734375" style="112" customWidth="1"/>
    <col min="5" max="5" width="6.77734375" style="118" customWidth="1"/>
    <col min="6" max="6" width="6.77734375" style="119" customWidth="1"/>
    <col min="7" max="7" width="9.77734375" style="115" customWidth="1"/>
    <col min="8" max="8" width="17.5546875" style="115" customWidth="1"/>
    <col min="9" max="9" width="0.109375" style="112" customWidth="1"/>
    <col min="10" max="10" width="5.77734375" style="118" hidden="1" customWidth="1"/>
    <col min="11" max="11" width="6.77734375" style="112" hidden="1" customWidth="1"/>
    <col min="12" max="12" width="8" style="112" hidden="1" customWidth="1"/>
    <col min="13" max="15" width="6.77734375" style="112" hidden="1" customWidth="1"/>
    <col min="16" max="16" width="10.33203125" style="112" hidden="1" customWidth="1"/>
    <col min="17" max="18" width="6.77734375" style="112" hidden="1" customWidth="1"/>
    <col min="19" max="19" width="4.5546875" style="112" customWidth="1"/>
    <col min="20" max="16384" width="8.88671875" style="112"/>
  </cols>
  <sheetData>
    <row r="1" spans="1:19" ht="12.75" hidden="1" customHeight="1" x14ac:dyDescent="0.25">
      <c r="C1" s="162"/>
      <c r="D1" s="155"/>
    </row>
    <row r="2" spans="1:19" ht="12.75" hidden="1" customHeight="1" x14ac:dyDescent="0.25">
      <c r="C2" s="162"/>
      <c r="D2" s="161"/>
    </row>
    <row r="3" spans="1:19" ht="19.5" hidden="1" customHeight="1" x14ac:dyDescent="0.25">
      <c r="C3" s="162"/>
      <c r="D3" s="155"/>
    </row>
    <row r="4" spans="1:19" ht="20.100000000000001" customHeight="1" x14ac:dyDescent="0.25">
      <c r="C4" s="162" t="str">
        <f>'OVERALL ESTIMATE LS 21 GRP 2'!C2</f>
        <v>APPENDIX K, BID PRICING FORMS</v>
      </c>
      <c r="D4" s="480"/>
    </row>
    <row r="5" spans="1:19" ht="20.100000000000001" customHeight="1" x14ac:dyDescent="0.25">
      <c r="C5" s="162" t="str">
        <f>'OVERALL ESTIMATE LS 21 GRP 2'!C3</f>
        <v>IFBC NO. 21-TA003585AJ</v>
      </c>
      <c r="D5" s="155"/>
    </row>
    <row r="6" spans="1:19" ht="20.100000000000001" customHeight="1" x14ac:dyDescent="0.25">
      <c r="C6" s="162" t="str">
        <f>'OVERALL ESTIMATE LS 21 GRP 2'!C5</f>
        <v>SLS R&amp;R 2021 GROUP 2, REHAB WETWELL, VALVE VAULT, &amp; PIPING FOR LIFT STATION</v>
      </c>
      <c r="D6" s="155"/>
    </row>
    <row r="7" spans="1:19" ht="20.100000000000001" customHeight="1" thickBot="1" x14ac:dyDescent="0.3">
      <c r="C7" s="162" t="str">
        <f>'OVERALL ESTIMATE LS 21 GRP 2'!C6</f>
        <v xml:space="preserve">BIDS BASED ON A COMPLETION TIME OF 240 CALENDAR DAYS </v>
      </c>
      <c r="D7" s="162"/>
      <c r="E7" s="155"/>
    </row>
    <row r="8" spans="1:19" ht="24" customHeight="1" thickBot="1" x14ac:dyDescent="0.3">
      <c r="B8" s="574" t="s">
        <v>213</v>
      </c>
      <c r="C8" s="575"/>
      <c r="D8" s="575"/>
      <c r="E8" s="575"/>
      <c r="F8" s="575"/>
      <c r="G8" s="575"/>
      <c r="H8" s="576"/>
    </row>
    <row r="9" spans="1:19" ht="32.25" customHeight="1" thickBot="1" x14ac:dyDescent="0.3">
      <c r="B9" s="481" t="s">
        <v>9</v>
      </c>
      <c r="C9" s="570" t="s">
        <v>0</v>
      </c>
      <c r="D9" s="571"/>
      <c r="E9" s="451" t="s">
        <v>96</v>
      </c>
      <c r="F9" s="451" t="s">
        <v>2</v>
      </c>
      <c r="G9" s="451" t="s">
        <v>97</v>
      </c>
      <c r="H9" s="482" t="s">
        <v>11</v>
      </c>
    </row>
    <row r="10" spans="1:19" ht="0.95" customHeight="1" thickBot="1" x14ac:dyDescent="0.3">
      <c r="B10" s="483"/>
      <c r="C10" s="458"/>
      <c r="D10" s="459"/>
      <c r="E10" s="460"/>
      <c r="F10" s="460"/>
      <c r="G10" s="460"/>
      <c r="H10" s="484"/>
    </row>
    <row r="11" spans="1:19" ht="15" customHeight="1" x14ac:dyDescent="0.25">
      <c r="A11" s="112" t="s">
        <v>36</v>
      </c>
      <c r="B11" s="182">
        <v>1</v>
      </c>
      <c r="C11" s="531" t="s">
        <v>5</v>
      </c>
      <c r="D11" s="532"/>
      <c r="E11" s="183" t="s">
        <v>6</v>
      </c>
      <c r="F11" s="26">
        <f>F71</f>
        <v>679</v>
      </c>
      <c r="G11" s="184"/>
      <c r="H11" s="485">
        <f t="shared" ref="H11:H45" si="0">F11*G11</f>
        <v>0</v>
      </c>
      <c r="J11" s="112"/>
    </row>
    <row r="12" spans="1:19" ht="15" customHeight="1" x14ac:dyDescent="0.25">
      <c r="A12" s="112" t="s">
        <v>37</v>
      </c>
      <c r="B12" s="42">
        <f>B11+1</f>
        <v>2</v>
      </c>
      <c r="C12" s="500" t="s">
        <v>181</v>
      </c>
      <c r="D12" s="501"/>
      <c r="E12" s="34" t="s">
        <v>3</v>
      </c>
      <c r="F12" s="35">
        <f>IF(H78="No",ROUNDUP(((H66-1.5+F68)*H69),0),ROUNDUP(((H66+2+F68)*H69),0))</f>
        <v>94</v>
      </c>
      <c r="G12" s="486"/>
      <c r="H12" s="466">
        <f t="shared" si="0"/>
        <v>0</v>
      </c>
      <c r="J12" s="186">
        <v>6</v>
      </c>
      <c r="K12" s="118"/>
      <c r="L12" s="118"/>
      <c r="M12" s="118"/>
    </row>
    <row r="13" spans="1:19" ht="15" customHeight="1" x14ac:dyDescent="0.25">
      <c r="A13" s="112" t="s">
        <v>38</v>
      </c>
      <c r="B13" s="42">
        <f t="shared" ref="B13:B49" si="1">B12+1</f>
        <v>3</v>
      </c>
      <c r="C13" s="500" t="s">
        <v>100</v>
      </c>
      <c r="D13" s="501"/>
      <c r="E13" s="34" t="s">
        <v>4</v>
      </c>
      <c r="F13" s="35">
        <f>H69</f>
        <v>2</v>
      </c>
      <c r="G13" s="185"/>
      <c r="H13" s="466">
        <f t="shared" si="0"/>
        <v>0</v>
      </c>
      <c r="J13" s="112"/>
      <c r="K13" s="118"/>
      <c r="L13" s="118"/>
      <c r="M13" s="118"/>
      <c r="P13" s="156"/>
      <c r="Q13" s="156"/>
      <c r="R13" s="120"/>
      <c r="S13" s="120"/>
    </row>
    <row r="14" spans="1:19" ht="15" customHeight="1" x14ac:dyDescent="0.25">
      <c r="A14" s="112" t="s">
        <v>39</v>
      </c>
      <c r="B14" s="42">
        <f t="shared" si="1"/>
        <v>4</v>
      </c>
      <c r="C14" s="500" t="s">
        <v>83</v>
      </c>
      <c r="D14" s="501"/>
      <c r="E14" s="34" t="s">
        <v>4</v>
      </c>
      <c r="F14" s="35">
        <f>H69</f>
        <v>2</v>
      </c>
      <c r="G14" s="185"/>
      <c r="H14" s="466">
        <f t="shared" si="0"/>
        <v>0</v>
      </c>
      <c r="J14" s="192"/>
      <c r="K14" s="193"/>
      <c r="L14" s="156"/>
      <c r="M14" s="156"/>
      <c r="N14" s="156"/>
      <c r="O14" s="194"/>
      <c r="P14" s="118"/>
      <c r="R14" s="195"/>
      <c r="S14" s="195"/>
    </row>
    <row r="15" spans="1:19" ht="15" customHeight="1" x14ac:dyDescent="0.25">
      <c r="A15" s="112" t="s">
        <v>40</v>
      </c>
      <c r="B15" s="42">
        <f t="shared" si="1"/>
        <v>5</v>
      </c>
      <c r="C15" s="500" t="s">
        <v>144</v>
      </c>
      <c r="D15" s="501"/>
      <c r="E15" s="34" t="s">
        <v>4</v>
      </c>
      <c r="F15" s="35">
        <f>IF((H66)&lt;18.3,2,2+(ROUNDDOWN(((H66-10.1)/8),0)))</f>
        <v>3</v>
      </c>
      <c r="G15" s="185"/>
      <c r="H15" s="466">
        <f t="shared" si="0"/>
        <v>0</v>
      </c>
      <c r="J15" s="196"/>
      <c r="K15" s="193"/>
      <c r="L15" s="156"/>
      <c r="M15" s="197"/>
      <c r="N15" s="156"/>
      <c r="O15" s="194"/>
      <c r="P15" s="156"/>
      <c r="Q15" s="156"/>
      <c r="R15" s="195"/>
      <c r="S15" s="195"/>
    </row>
    <row r="16" spans="1:19" ht="15" customHeight="1" x14ac:dyDescent="0.25">
      <c r="A16" s="112" t="s">
        <v>41</v>
      </c>
      <c r="B16" s="42">
        <f t="shared" si="1"/>
        <v>6</v>
      </c>
      <c r="C16" s="500" t="s">
        <v>192</v>
      </c>
      <c r="D16" s="501"/>
      <c r="E16" s="34" t="s">
        <v>24</v>
      </c>
      <c r="F16" s="39">
        <f>ABS(F73)</f>
        <v>4</v>
      </c>
      <c r="G16" s="185"/>
      <c r="H16" s="466">
        <f>F16*G16</f>
        <v>0</v>
      </c>
      <c r="J16" s="196"/>
      <c r="K16" s="195"/>
      <c r="L16" s="195"/>
      <c r="M16" s="195"/>
      <c r="N16" s="195"/>
      <c r="O16" s="194"/>
      <c r="P16" s="156"/>
      <c r="Q16" s="156"/>
      <c r="R16" s="195"/>
      <c r="S16" s="195"/>
    </row>
    <row r="17" spans="1:25" ht="15" customHeight="1" x14ac:dyDescent="0.25">
      <c r="A17" s="112" t="s">
        <v>42</v>
      </c>
      <c r="B17" s="42">
        <f>B16+1</f>
        <v>7</v>
      </c>
      <c r="C17" s="500" t="s">
        <v>193</v>
      </c>
      <c r="D17" s="501"/>
      <c r="E17" s="34" t="s">
        <v>4</v>
      </c>
      <c r="F17" s="43">
        <v>1</v>
      </c>
      <c r="G17" s="199"/>
      <c r="H17" s="466">
        <f>F17*G17</f>
        <v>0</v>
      </c>
      <c r="J17" s="196"/>
      <c r="K17" s="195"/>
      <c r="L17" s="195"/>
      <c r="M17" s="195"/>
      <c r="N17" s="195"/>
      <c r="O17" s="194"/>
      <c r="P17" s="156"/>
      <c r="Q17" s="156"/>
      <c r="R17" s="195"/>
      <c r="S17" s="195"/>
    </row>
    <row r="18" spans="1:25" ht="15" customHeight="1" x14ac:dyDescent="0.25">
      <c r="B18" s="42">
        <f>B17+1</f>
        <v>8</v>
      </c>
      <c r="C18" s="500" t="s">
        <v>116</v>
      </c>
      <c r="D18" s="501"/>
      <c r="E18" s="34" t="s">
        <v>4</v>
      </c>
      <c r="F18" s="43">
        <v>1</v>
      </c>
      <c r="G18" s="199"/>
      <c r="H18" s="466">
        <f t="shared" si="0"/>
        <v>0</v>
      </c>
      <c r="J18" s="196"/>
      <c r="K18" s="195"/>
      <c r="L18" s="195"/>
      <c r="M18" s="195"/>
      <c r="N18" s="195"/>
      <c r="O18" s="194"/>
      <c r="P18" s="156"/>
      <c r="Q18" s="156"/>
      <c r="R18" s="195"/>
      <c r="S18" s="195"/>
    </row>
    <row r="19" spans="1:25" ht="15" customHeight="1" x14ac:dyDescent="0.25">
      <c r="A19" s="112" t="s">
        <v>43</v>
      </c>
      <c r="B19" s="42">
        <f t="shared" si="1"/>
        <v>9</v>
      </c>
      <c r="C19" s="506" t="s">
        <v>204</v>
      </c>
      <c r="D19" s="507"/>
      <c r="E19" s="34" t="s">
        <v>4</v>
      </c>
      <c r="F19" s="43">
        <v>1</v>
      </c>
      <c r="G19" s="487"/>
      <c r="H19" s="466">
        <f t="shared" si="0"/>
        <v>0</v>
      </c>
      <c r="J19" s="196"/>
      <c r="K19" s="195"/>
      <c r="L19" s="195"/>
      <c r="M19" s="195"/>
      <c r="N19" s="195"/>
      <c r="O19" s="194"/>
      <c r="P19" s="156"/>
      <c r="Q19" s="156"/>
      <c r="R19" s="195"/>
      <c r="S19" s="195"/>
    </row>
    <row r="20" spans="1:25" ht="15" customHeight="1" x14ac:dyDescent="0.25">
      <c r="A20" s="112" t="s">
        <v>44</v>
      </c>
      <c r="B20" s="42">
        <f>B19+1</f>
        <v>10</v>
      </c>
      <c r="C20" s="46" t="s">
        <v>64</v>
      </c>
      <c r="D20" s="47"/>
      <c r="E20" s="34" t="s">
        <v>3</v>
      </c>
      <c r="F20" s="200">
        <f>IF(H81="YES",ROUNDUP((H66)*H69,0),0)</f>
        <v>46</v>
      </c>
      <c r="G20" s="487"/>
      <c r="H20" s="466">
        <f t="shared" si="0"/>
        <v>0</v>
      </c>
      <c r="J20" s="196"/>
      <c r="K20" s="201"/>
      <c r="L20" s="195"/>
      <c r="M20" s="195"/>
      <c r="N20" s="195"/>
      <c r="O20" s="194"/>
      <c r="P20" s="156"/>
      <c r="Q20" s="156"/>
      <c r="R20" s="195"/>
      <c r="S20" s="195"/>
    </row>
    <row r="21" spans="1:25" ht="15" customHeight="1" x14ac:dyDescent="0.25">
      <c r="A21" s="112" t="s">
        <v>56</v>
      </c>
      <c r="B21" s="42">
        <f>B20+1</f>
        <v>11</v>
      </c>
      <c r="C21" s="504" t="s">
        <v>194</v>
      </c>
      <c r="D21" s="505"/>
      <c r="E21" s="48" t="s">
        <v>6</v>
      </c>
      <c r="F21" s="200">
        <f>IF(H75="NO",0,F71)</f>
        <v>679</v>
      </c>
      <c r="G21" s="488"/>
      <c r="H21" s="466">
        <f t="shared" si="0"/>
        <v>0</v>
      </c>
      <c r="J21" s="196"/>
      <c r="K21" s="195"/>
      <c r="L21" s="195"/>
      <c r="M21" s="195"/>
      <c r="N21" s="195"/>
      <c r="O21" s="194"/>
      <c r="P21" s="156"/>
      <c r="Q21" s="156"/>
      <c r="R21" s="195"/>
      <c r="S21" s="195"/>
    </row>
    <row r="22" spans="1:25" ht="15" customHeight="1" x14ac:dyDescent="0.25">
      <c r="B22" s="42">
        <f t="shared" si="1"/>
        <v>12</v>
      </c>
      <c r="C22" s="500" t="s">
        <v>117</v>
      </c>
      <c r="D22" s="501"/>
      <c r="E22" s="34" t="s">
        <v>6</v>
      </c>
      <c r="F22" s="64">
        <v>679</v>
      </c>
      <c r="G22" s="486"/>
      <c r="H22" s="466">
        <f t="shared" si="0"/>
        <v>0</v>
      </c>
      <c r="J22" s="196"/>
      <c r="K22" s="195"/>
      <c r="L22" s="195"/>
      <c r="M22" s="195"/>
      <c r="N22" s="195"/>
      <c r="O22" s="194"/>
      <c r="P22" s="206"/>
      <c r="Q22" s="195"/>
      <c r="R22" s="195"/>
      <c r="S22" s="195"/>
    </row>
    <row r="23" spans="1:25" ht="15" customHeight="1" x14ac:dyDescent="0.25">
      <c r="B23" s="42">
        <f>B22+1</f>
        <v>13</v>
      </c>
      <c r="C23" s="51" t="s">
        <v>63</v>
      </c>
      <c r="D23" s="52"/>
      <c r="E23" s="34" t="s">
        <v>4</v>
      </c>
      <c r="F23" s="200">
        <f>IF(H78="Yes",1,0)</f>
        <v>1</v>
      </c>
      <c r="G23" s="486"/>
      <c r="H23" s="466">
        <f t="shared" si="0"/>
        <v>0</v>
      </c>
      <c r="K23" s="195"/>
      <c r="L23" s="195"/>
      <c r="M23" s="207" t="s">
        <v>149</v>
      </c>
      <c r="N23" s="207"/>
      <c r="O23" s="208"/>
      <c r="P23" s="345"/>
      <c r="Q23" s="195"/>
      <c r="R23" s="195"/>
      <c r="S23" s="195"/>
    </row>
    <row r="24" spans="1:25" ht="15" customHeight="1" x14ac:dyDescent="0.25">
      <c r="A24" s="112" t="s">
        <v>45</v>
      </c>
      <c r="B24" s="42">
        <f t="shared" si="1"/>
        <v>14</v>
      </c>
      <c r="C24" s="500" t="s">
        <v>182</v>
      </c>
      <c r="D24" s="501"/>
      <c r="E24" s="34" t="s">
        <v>4</v>
      </c>
      <c r="F24" s="64">
        <v>3</v>
      </c>
      <c r="G24" s="486"/>
      <c r="H24" s="466">
        <f t="shared" si="0"/>
        <v>0</v>
      </c>
      <c r="K24" s="195"/>
      <c r="L24" s="195"/>
      <c r="M24" s="207" t="s">
        <v>150</v>
      </c>
      <c r="N24" s="207"/>
      <c r="O24" s="210" t="s">
        <v>151</v>
      </c>
      <c r="P24" s="210" t="s">
        <v>158</v>
      </c>
      <c r="Q24" s="195"/>
      <c r="R24" s="195"/>
      <c r="S24" s="195"/>
    </row>
    <row r="25" spans="1:25" ht="15" customHeight="1" x14ac:dyDescent="0.25">
      <c r="A25" s="112" t="s">
        <v>46</v>
      </c>
      <c r="B25" s="42">
        <f t="shared" si="1"/>
        <v>15</v>
      </c>
      <c r="C25" s="500" t="s">
        <v>183</v>
      </c>
      <c r="D25" s="501"/>
      <c r="E25" s="34" t="s">
        <v>4</v>
      </c>
      <c r="F25" s="64">
        <v>2</v>
      </c>
      <c r="G25" s="486"/>
      <c r="H25" s="466">
        <f t="shared" si="0"/>
        <v>0</v>
      </c>
      <c r="J25" s="211"/>
      <c r="K25" s="160"/>
      <c r="L25" s="156"/>
      <c r="M25" s="48" t="s">
        <v>167</v>
      </c>
      <c r="N25" s="48"/>
      <c r="O25" s="48" t="s">
        <v>168</v>
      </c>
      <c r="P25" s="48" t="s">
        <v>169</v>
      </c>
      <c r="Q25" s="193" t="s">
        <v>165</v>
      </c>
      <c r="R25" s="219"/>
      <c r="S25" s="213"/>
      <c r="T25" s="214"/>
      <c r="U25" s="213"/>
      <c r="V25" s="196"/>
      <c r="W25" s="160"/>
      <c r="X25" s="160"/>
      <c r="Y25" s="160"/>
    </row>
    <row r="26" spans="1:25" ht="15" customHeight="1" x14ac:dyDescent="0.25">
      <c r="A26" s="112" t="s">
        <v>94</v>
      </c>
      <c r="B26" s="42">
        <f t="shared" si="1"/>
        <v>16</v>
      </c>
      <c r="C26" s="500" t="s">
        <v>184</v>
      </c>
      <c r="D26" s="508"/>
      <c r="E26" s="34" t="s">
        <v>4</v>
      </c>
      <c r="F26" s="43">
        <v>1</v>
      </c>
      <c r="G26" s="486"/>
      <c r="H26" s="466">
        <f t="shared" si="0"/>
        <v>0</v>
      </c>
      <c r="J26" s="211"/>
      <c r="K26" s="160"/>
      <c r="L26" s="215"/>
      <c r="M26" s="48" t="s">
        <v>166</v>
      </c>
      <c r="N26" s="48"/>
      <c r="O26" s="48" t="s">
        <v>163</v>
      </c>
      <c r="P26" s="48" t="s">
        <v>164</v>
      </c>
      <c r="Q26" s="193" t="s">
        <v>165</v>
      </c>
      <c r="R26" s="214"/>
      <c r="S26" s="216"/>
      <c r="T26" s="216"/>
      <c r="U26" s="216"/>
      <c r="V26" s="216"/>
      <c r="W26" s="189"/>
      <c r="X26" s="189"/>
      <c r="Y26" s="160"/>
    </row>
    <row r="27" spans="1:25" ht="15" customHeight="1" x14ac:dyDescent="0.25">
      <c r="A27" s="112" t="s">
        <v>47</v>
      </c>
      <c r="B27" s="42">
        <f t="shared" si="1"/>
        <v>17</v>
      </c>
      <c r="C27" s="502" t="s">
        <v>185</v>
      </c>
      <c r="D27" s="503"/>
      <c r="E27" s="34" t="s">
        <v>3</v>
      </c>
      <c r="F27" s="217">
        <f>IF(H78="Yes",5,0)</f>
        <v>5</v>
      </c>
      <c r="G27" s="486"/>
      <c r="H27" s="466">
        <f t="shared" si="0"/>
        <v>0</v>
      </c>
      <c r="J27" s="196"/>
      <c r="K27" s="193"/>
      <c r="L27" s="218"/>
      <c r="M27" s="48" t="s">
        <v>152</v>
      </c>
      <c r="N27" s="48"/>
      <c r="O27" s="48" t="s">
        <v>159</v>
      </c>
      <c r="P27" s="48" t="s">
        <v>162</v>
      </c>
      <c r="R27" s="216"/>
      <c r="S27" s="219"/>
      <c r="T27" s="219"/>
      <c r="U27" s="219"/>
      <c r="V27" s="219"/>
      <c r="W27" s="189"/>
      <c r="X27" s="189"/>
      <c r="Y27" s="160"/>
    </row>
    <row r="28" spans="1:25" ht="15" customHeight="1" x14ac:dyDescent="0.25">
      <c r="A28" s="112" t="s">
        <v>52</v>
      </c>
      <c r="B28" s="42">
        <f t="shared" si="1"/>
        <v>18</v>
      </c>
      <c r="C28" s="500" t="s">
        <v>186</v>
      </c>
      <c r="D28" s="501"/>
      <c r="E28" s="34" t="s">
        <v>3</v>
      </c>
      <c r="F28" s="220">
        <f>F68+F69</f>
        <v>25</v>
      </c>
      <c r="G28" s="486"/>
      <c r="H28" s="466">
        <f t="shared" si="0"/>
        <v>0</v>
      </c>
      <c r="J28" s="196"/>
      <c r="K28" s="193"/>
      <c r="L28" s="218"/>
      <c r="M28" s="48" t="s">
        <v>152</v>
      </c>
      <c r="N28" s="221"/>
      <c r="O28" s="48" t="s">
        <v>155</v>
      </c>
      <c r="P28" s="48" t="s">
        <v>160</v>
      </c>
      <c r="Q28" s="160"/>
      <c r="R28" s="216"/>
      <c r="S28" s="216"/>
      <c r="T28" s="216"/>
      <c r="U28" s="216"/>
      <c r="V28" s="216"/>
      <c r="W28" s="189"/>
      <c r="X28" s="189"/>
      <c r="Y28" s="160"/>
    </row>
    <row r="29" spans="1:25" ht="15" customHeight="1" x14ac:dyDescent="0.25">
      <c r="A29" s="112" t="s">
        <v>48</v>
      </c>
      <c r="B29" s="56">
        <f>B28+1</f>
        <v>19</v>
      </c>
      <c r="C29" s="517" t="s">
        <v>28</v>
      </c>
      <c r="D29" s="518"/>
      <c r="E29" s="57"/>
      <c r="F29" s="222"/>
      <c r="G29" s="204"/>
      <c r="H29" s="489"/>
      <c r="J29" s="156"/>
      <c r="K29" s="193"/>
      <c r="L29" s="218"/>
      <c r="M29" s="35" t="s">
        <v>153</v>
      </c>
      <c r="N29" s="48"/>
      <c r="O29" s="48" t="s">
        <v>156</v>
      </c>
      <c r="P29" s="48" t="s">
        <v>161</v>
      </c>
      <c r="Q29" s="160"/>
      <c r="R29" s="214"/>
      <c r="S29" s="216"/>
      <c r="T29" s="216"/>
      <c r="U29" s="216"/>
      <c r="V29" s="216"/>
      <c r="W29" s="189"/>
      <c r="X29" s="189"/>
      <c r="Y29" s="160"/>
    </row>
    <row r="30" spans="1:25" ht="15" customHeight="1" x14ac:dyDescent="0.25">
      <c r="B30" s="61">
        <f>B29+0.1</f>
        <v>19.100000000000001</v>
      </c>
      <c r="C30" s="62" t="s">
        <v>187</v>
      </c>
      <c r="D30" s="63"/>
      <c r="E30" s="34" t="s">
        <v>4</v>
      </c>
      <c r="F30" s="64">
        <v>2</v>
      </c>
      <c r="G30" s="486"/>
      <c r="H30" s="37">
        <f t="shared" si="0"/>
        <v>0</v>
      </c>
      <c r="K30" s="193"/>
      <c r="L30" s="218"/>
      <c r="M30" s="35" t="s">
        <v>154</v>
      </c>
      <c r="N30" s="48"/>
      <c r="O30" s="48" t="s">
        <v>157</v>
      </c>
      <c r="P30" s="48" t="s">
        <v>170</v>
      </c>
      <c r="Q30" s="160"/>
      <c r="R30" s="214"/>
      <c r="S30" s="216"/>
      <c r="T30" s="216"/>
      <c r="U30" s="216"/>
      <c r="V30" s="216"/>
      <c r="W30" s="189"/>
      <c r="X30" s="189"/>
      <c r="Y30" s="160"/>
    </row>
    <row r="31" spans="1:25" ht="15" customHeight="1" x14ac:dyDescent="0.25">
      <c r="B31" s="61">
        <f t="shared" ref="B31:B34" si="2">B30+0.1</f>
        <v>19.200000000000003</v>
      </c>
      <c r="C31" s="62" t="s">
        <v>111</v>
      </c>
      <c r="D31" s="63"/>
      <c r="E31" s="34" t="s">
        <v>4</v>
      </c>
      <c r="F31" s="64">
        <v>1</v>
      </c>
      <c r="G31" s="486"/>
      <c r="H31" s="37">
        <f t="shared" si="0"/>
        <v>0</v>
      </c>
      <c r="K31" s="193"/>
      <c r="L31" s="218"/>
      <c r="M31" s="215"/>
      <c r="N31" s="156"/>
      <c r="O31" s="223"/>
      <c r="P31" s="160"/>
      <c r="Q31" s="160"/>
      <c r="R31" s="214"/>
      <c r="S31" s="216"/>
      <c r="T31" s="216"/>
      <c r="U31" s="216"/>
      <c r="V31" s="216"/>
      <c r="W31" s="189"/>
      <c r="X31" s="189"/>
      <c r="Y31" s="160"/>
    </row>
    <row r="32" spans="1:25" ht="15" customHeight="1" x14ac:dyDescent="0.25">
      <c r="B32" s="61">
        <f t="shared" si="2"/>
        <v>19.300000000000004</v>
      </c>
      <c r="C32" s="62" t="s">
        <v>188</v>
      </c>
      <c r="D32" s="63"/>
      <c r="E32" s="34" t="s">
        <v>4</v>
      </c>
      <c r="F32" s="64">
        <v>3</v>
      </c>
      <c r="G32" s="486"/>
      <c r="H32" s="37">
        <f t="shared" si="0"/>
        <v>0</v>
      </c>
      <c r="J32" s="186"/>
      <c r="K32" s="193"/>
      <c r="L32" s="218"/>
      <c r="M32" s="215"/>
      <c r="N32" s="156"/>
      <c r="O32" s="223"/>
      <c r="P32" s="160"/>
      <c r="Q32" s="160"/>
      <c r="R32" s="214"/>
      <c r="S32" s="216"/>
      <c r="T32" s="216"/>
      <c r="U32" s="216"/>
      <c r="V32" s="216"/>
      <c r="W32" s="189"/>
      <c r="X32" s="189"/>
      <c r="Y32" s="160"/>
    </row>
    <row r="33" spans="1:25" ht="15" customHeight="1" x14ac:dyDescent="0.25">
      <c r="B33" s="224">
        <f t="shared" si="2"/>
        <v>19.400000000000006</v>
      </c>
      <c r="C33" s="572" t="s">
        <v>201</v>
      </c>
      <c r="D33" s="573"/>
      <c r="E33" s="57"/>
      <c r="F33" s="203"/>
      <c r="G33" s="204"/>
      <c r="H33" s="205"/>
      <c r="K33" s="160"/>
      <c r="L33" s="160"/>
      <c r="M33" s="160"/>
      <c r="N33" s="160"/>
      <c r="O33" s="160"/>
      <c r="P33" s="160"/>
      <c r="Q33" s="160"/>
      <c r="R33" s="160"/>
      <c r="S33" s="160"/>
      <c r="T33" s="160"/>
      <c r="U33" s="160"/>
      <c r="V33" s="160"/>
      <c r="W33" s="160"/>
      <c r="X33" s="160"/>
      <c r="Y33" s="160"/>
    </row>
    <row r="34" spans="1:25" ht="15" customHeight="1" x14ac:dyDescent="0.25">
      <c r="B34" s="61">
        <f t="shared" si="2"/>
        <v>19.500000000000007</v>
      </c>
      <c r="C34" s="62" t="s">
        <v>197</v>
      </c>
      <c r="D34" s="63"/>
      <c r="E34" s="34" t="s">
        <v>4</v>
      </c>
      <c r="F34" s="64">
        <v>1</v>
      </c>
      <c r="G34" s="185"/>
      <c r="H34" s="37">
        <f t="shared" si="0"/>
        <v>0</v>
      </c>
      <c r="J34" s="211"/>
      <c r="K34" s="160"/>
      <c r="L34" s="156"/>
      <c r="M34" s="156"/>
      <c r="N34" s="223"/>
      <c r="O34" s="160"/>
      <c r="P34" s="160"/>
      <c r="Q34" s="225"/>
      <c r="R34" s="226"/>
      <c r="S34" s="213"/>
      <c r="T34" s="214"/>
      <c r="U34" s="213"/>
      <c r="V34" s="196"/>
      <c r="W34" s="160"/>
      <c r="X34" s="160"/>
      <c r="Y34" s="160"/>
    </row>
    <row r="35" spans="1:25" ht="15" customHeight="1" x14ac:dyDescent="0.25">
      <c r="A35" s="112" t="s">
        <v>49</v>
      </c>
      <c r="B35" s="42">
        <f>B29+1</f>
        <v>20</v>
      </c>
      <c r="C35" s="500" t="s">
        <v>146</v>
      </c>
      <c r="D35" s="501"/>
      <c r="E35" s="34" t="s">
        <v>4</v>
      </c>
      <c r="F35" s="43">
        <v>1</v>
      </c>
      <c r="G35" s="185"/>
      <c r="H35" s="466">
        <f t="shared" si="0"/>
        <v>0</v>
      </c>
      <c r="J35" s="196"/>
      <c r="K35" s="160"/>
      <c r="L35" s="156"/>
      <c r="M35" s="215"/>
      <c r="N35" s="156"/>
      <c r="O35" s="160"/>
      <c r="P35" s="160"/>
      <c r="Q35" s="160"/>
      <c r="R35" s="214"/>
      <c r="S35" s="216"/>
      <c r="T35" s="216"/>
      <c r="U35" s="216"/>
      <c r="V35" s="216"/>
      <c r="W35" s="189"/>
      <c r="X35" s="189"/>
      <c r="Y35" s="160"/>
    </row>
    <row r="36" spans="1:25" ht="15" customHeight="1" x14ac:dyDescent="0.25">
      <c r="A36" s="112" t="s">
        <v>50</v>
      </c>
      <c r="B36" s="42">
        <f t="shared" si="1"/>
        <v>21</v>
      </c>
      <c r="C36" s="500" t="s">
        <v>89</v>
      </c>
      <c r="D36" s="501"/>
      <c r="E36" s="34" t="s">
        <v>4</v>
      </c>
      <c r="F36" s="43">
        <f>IF(H78="Yes",2,0)</f>
        <v>2</v>
      </c>
      <c r="G36" s="185"/>
      <c r="H36" s="466">
        <f t="shared" si="0"/>
        <v>0</v>
      </c>
      <c r="J36" s="196"/>
      <c r="K36" s="193"/>
      <c r="L36" s="156"/>
      <c r="M36" s="218" t="s">
        <v>142</v>
      </c>
      <c r="N36" s="156" t="s">
        <v>143</v>
      </c>
      <c r="O36" s="223"/>
      <c r="P36" s="160"/>
      <c r="Q36" s="160"/>
      <c r="R36" s="216"/>
      <c r="S36" s="219"/>
      <c r="T36" s="219"/>
      <c r="U36" s="219"/>
      <c r="V36" s="219"/>
      <c r="W36" s="196"/>
      <c r="X36" s="196"/>
      <c r="Y36" s="160"/>
    </row>
    <row r="37" spans="1:25" ht="15" customHeight="1" x14ac:dyDescent="0.25">
      <c r="B37" s="42">
        <f t="shared" si="1"/>
        <v>22</v>
      </c>
      <c r="C37" s="51" t="s">
        <v>118</v>
      </c>
      <c r="D37" s="52"/>
      <c r="E37" s="65" t="s">
        <v>4</v>
      </c>
      <c r="F37" s="200">
        <f>IF(H78="Yes",1,0)</f>
        <v>1</v>
      </c>
      <c r="G37" s="185"/>
      <c r="H37" s="466">
        <f t="shared" si="0"/>
        <v>0</v>
      </c>
      <c r="J37" s="156"/>
      <c r="K37" s="193"/>
      <c r="L37" s="156"/>
      <c r="M37" s="215">
        <v>0</v>
      </c>
      <c r="N37" s="215">
        <v>2</v>
      </c>
      <c r="O37" s="223"/>
      <c r="P37" s="160"/>
      <c r="Q37" s="160"/>
      <c r="R37" s="214"/>
      <c r="S37" s="216"/>
      <c r="T37" s="216"/>
      <c r="U37" s="216"/>
      <c r="V37" s="216"/>
      <c r="W37" s="216"/>
      <c r="X37" s="216"/>
      <c r="Y37" s="160"/>
    </row>
    <row r="38" spans="1:25" ht="15" customHeight="1" x14ac:dyDescent="0.25">
      <c r="B38" s="42">
        <f>B37+1</f>
        <v>23</v>
      </c>
      <c r="C38" s="500" t="s">
        <v>59</v>
      </c>
      <c r="D38" s="501"/>
      <c r="E38" s="65" t="s">
        <v>4</v>
      </c>
      <c r="F38" s="200">
        <f>IF(H78="Yes",1,0)</f>
        <v>1</v>
      </c>
      <c r="G38" s="185"/>
      <c r="H38" s="466">
        <f t="shared" si="0"/>
        <v>0</v>
      </c>
      <c r="K38" s="193"/>
      <c r="L38" s="156"/>
      <c r="M38" s="215">
        <v>1</v>
      </c>
      <c r="N38" s="215">
        <v>0</v>
      </c>
      <c r="O38" s="223"/>
      <c r="P38" s="160"/>
      <c r="Q38" s="160"/>
      <c r="R38" s="214"/>
      <c r="S38" s="216"/>
      <c r="T38" s="216"/>
      <c r="U38" s="216"/>
      <c r="V38" s="216"/>
      <c r="W38" s="216"/>
      <c r="X38" s="216"/>
      <c r="Y38" s="160"/>
    </row>
    <row r="39" spans="1:25" ht="15" customHeight="1" x14ac:dyDescent="0.25">
      <c r="A39" s="112" t="s">
        <v>53</v>
      </c>
      <c r="B39" s="42">
        <f t="shared" si="1"/>
        <v>24</v>
      </c>
      <c r="C39" s="500" t="s">
        <v>177</v>
      </c>
      <c r="D39" s="501"/>
      <c r="E39" s="34" t="s">
        <v>4</v>
      </c>
      <c r="F39" s="43">
        <v>1</v>
      </c>
      <c r="G39" s="185"/>
      <c r="H39" s="466">
        <f t="shared" si="0"/>
        <v>0</v>
      </c>
      <c r="K39" s="193"/>
      <c r="L39" s="156"/>
      <c r="M39" s="215">
        <v>2</v>
      </c>
      <c r="N39" s="215">
        <v>1</v>
      </c>
      <c r="O39" s="223"/>
      <c r="P39" s="160"/>
      <c r="Q39" s="160"/>
      <c r="R39" s="214"/>
      <c r="S39" s="216"/>
      <c r="T39" s="216"/>
      <c r="U39" s="216"/>
      <c r="V39" s="216"/>
      <c r="W39" s="216"/>
      <c r="X39" s="216"/>
      <c r="Y39" s="160"/>
    </row>
    <row r="40" spans="1:25" ht="15" customHeight="1" x14ac:dyDescent="0.25">
      <c r="A40" s="112" t="s">
        <v>54</v>
      </c>
      <c r="B40" s="42">
        <f t="shared" si="1"/>
        <v>25</v>
      </c>
      <c r="C40" s="500" t="s">
        <v>8</v>
      </c>
      <c r="D40" s="501"/>
      <c r="E40" s="34" t="s">
        <v>29</v>
      </c>
      <c r="F40" s="43">
        <v>1</v>
      </c>
      <c r="G40" s="185"/>
      <c r="H40" s="466">
        <f t="shared" si="0"/>
        <v>0</v>
      </c>
      <c r="K40" s="193"/>
      <c r="L40" s="156"/>
      <c r="M40" s="215">
        <v>0</v>
      </c>
      <c r="N40" s="215">
        <v>1</v>
      </c>
      <c r="O40" s="160"/>
      <c r="P40" s="160"/>
      <c r="Q40" s="160"/>
      <c r="R40" s="214"/>
      <c r="S40" s="216"/>
      <c r="T40" s="216"/>
      <c r="U40" s="216"/>
      <c r="V40" s="216"/>
      <c r="W40" s="216"/>
      <c r="X40" s="216"/>
      <c r="Y40" s="160"/>
    </row>
    <row r="41" spans="1:25" ht="15" customHeight="1" x14ac:dyDescent="0.25">
      <c r="A41" s="112" t="s">
        <v>55</v>
      </c>
      <c r="B41" s="42">
        <f t="shared" si="1"/>
        <v>26</v>
      </c>
      <c r="C41" s="523" t="s">
        <v>190</v>
      </c>
      <c r="D41" s="524"/>
      <c r="E41" s="34" t="s">
        <v>3</v>
      </c>
      <c r="F41" s="43">
        <v>40</v>
      </c>
      <c r="G41" s="185"/>
      <c r="H41" s="466">
        <f>F41*G41</f>
        <v>0</v>
      </c>
      <c r="N41" s="156"/>
    </row>
    <row r="42" spans="1:25" ht="15" customHeight="1" x14ac:dyDescent="0.25">
      <c r="B42" s="42">
        <f t="shared" si="1"/>
        <v>27</v>
      </c>
      <c r="C42" s="521" t="s">
        <v>119</v>
      </c>
      <c r="D42" s="522"/>
      <c r="E42" s="67" t="s">
        <v>4</v>
      </c>
      <c r="F42" s="64">
        <v>1</v>
      </c>
      <c r="G42" s="185"/>
      <c r="H42" s="466">
        <f t="shared" si="0"/>
        <v>0</v>
      </c>
      <c r="J42" s="211"/>
      <c r="N42" s="156"/>
    </row>
    <row r="43" spans="1:25" ht="15" customHeight="1" x14ac:dyDescent="0.25">
      <c r="B43" s="42">
        <f t="shared" si="1"/>
        <v>28</v>
      </c>
      <c r="C43" s="70" t="s">
        <v>120</v>
      </c>
      <c r="D43" s="71"/>
      <c r="E43" s="67" t="s">
        <v>4</v>
      </c>
      <c r="F43" s="64">
        <v>1</v>
      </c>
      <c r="G43" s="185"/>
      <c r="H43" s="466">
        <f t="shared" si="0"/>
        <v>0</v>
      </c>
      <c r="J43" s="211"/>
      <c r="L43" s="118"/>
      <c r="M43" s="215"/>
      <c r="N43" s="156"/>
      <c r="O43" s="223"/>
    </row>
    <row r="44" spans="1:25" ht="15" customHeight="1" x14ac:dyDescent="0.25">
      <c r="B44" s="56">
        <f t="shared" si="1"/>
        <v>29</v>
      </c>
      <c r="C44" s="572" t="s">
        <v>201</v>
      </c>
      <c r="D44" s="573"/>
      <c r="E44" s="57"/>
      <c r="F44" s="203"/>
      <c r="G44" s="204"/>
      <c r="H44" s="205"/>
      <c r="J44" s="211"/>
      <c r="K44" s="193"/>
      <c r="L44" s="156"/>
      <c r="M44" s="215"/>
      <c r="N44" s="156"/>
      <c r="O44" s="223"/>
    </row>
    <row r="45" spans="1:25" ht="15" customHeight="1" x14ac:dyDescent="0.25">
      <c r="B45" s="42">
        <f t="shared" si="1"/>
        <v>30</v>
      </c>
      <c r="C45" s="51" t="s">
        <v>202</v>
      </c>
      <c r="D45" s="52"/>
      <c r="E45" s="65" t="s">
        <v>6</v>
      </c>
      <c r="F45" s="200">
        <f>ROUNDUP(F21/2,0)</f>
        <v>340</v>
      </c>
      <c r="G45" s="185"/>
      <c r="H45" s="466">
        <f t="shared" si="0"/>
        <v>0</v>
      </c>
      <c r="K45" s="193"/>
      <c r="L45" s="156"/>
      <c r="M45" s="215"/>
      <c r="N45" s="156"/>
      <c r="O45" s="223"/>
    </row>
    <row r="46" spans="1:25" ht="15" customHeight="1" x14ac:dyDescent="0.25">
      <c r="B46" s="56">
        <f t="shared" si="1"/>
        <v>31</v>
      </c>
      <c r="C46" s="572" t="s">
        <v>201</v>
      </c>
      <c r="D46" s="573"/>
      <c r="E46" s="57"/>
      <c r="F46" s="203"/>
      <c r="G46" s="204"/>
      <c r="H46" s="205"/>
      <c r="K46" s="193"/>
      <c r="L46" s="156"/>
      <c r="M46" s="215"/>
      <c r="N46" s="156"/>
      <c r="O46" s="223"/>
    </row>
    <row r="47" spans="1:25" ht="15" customHeight="1" x14ac:dyDescent="0.25">
      <c r="B47" s="56">
        <f t="shared" si="1"/>
        <v>32</v>
      </c>
      <c r="C47" s="572" t="s">
        <v>201</v>
      </c>
      <c r="D47" s="573"/>
      <c r="E47" s="57"/>
      <c r="F47" s="203"/>
      <c r="G47" s="204"/>
      <c r="H47" s="205"/>
      <c r="J47" s="112"/>
      <c r="K47" s="193"/>
      <c r="L47" s="156"/>
      <c r="M47" s="215"/>
      <c r="N47" s="156"/>
      <c r="O47" s="223"/>
    </row>
    <row r="48" spans="1:25" ht="15" customHeight="1" x14ac:dyDescent="0.25">
      <c r="A48" s="112" t="s">
        <v>171</v>
      </c>
      <c r="B48" s="42">
        <f t="shared" si="1"/>
        <v>33</v>
      </c>
      <c r="C48" s="73" t="s">
        <v>98</v>
      </c>
      <c r="D48" s="74"/>
      <c r="E48" s="98" t="s">
        <v>61</v>
      </c>
      <c r="F48" s="43">
        <v>50</v>
      </c>
      <c r="G48" s="227"/>
      <c r="H48" s="466">
        <f t="shared" ref="H48:H49" si="3">F48*G48</f>
        <v>0</v>
      </c>
      <c r="J48" s="112"/>
      <c r="K48" s="193"/>
      <c r="L48" s="156"/>
      <c r="M48" s="215"/>
      <c r="N48" s="156"/>
      <c r="O48" s="223"/>
    </row>
    <row r="49" spans="2:24" ht="15" customHeight="1" x14ac:dyDescent="0.25">
      <c r="B49" s="42">
        <f t="shared" si="1"/>
        <v>34</v>
      </c>
      <c r="C49" s="229" t="s">
        <v>179</v>
      </c>
      <c r="D49" s="230"/>
      <c r="E49" s="79" t="s">
        <v>29</v>
      </c>
      <c r="F49" s="231">
        <v>1</v>
      </c>
      <c r="G49" s="227"/>
      <c r="H49" s="228">
        <f t="shared" si="3"/>
        <v>0</v>
      </c>
      <c r="J49" s="112"/>
      <c r="K49" s="193"/>
      <c r="L49" s="156"/>
      <c r="M49" s="215"/>
      <c r="N49" s="156"/>
      <c r="O49" s="223"/>
    </row>
    <row r="50" spans="2:24" ht="15" customHeight="1" x14ac:dyDescent="0.25">
      <c r="B50" s="56"/>
      <c r="C50" s="490"/>
      <c r="D50" s="491"/>
      <c r="E50" s="492"/>
      <c r="F50" s="241"/>
      <c r="G50" s="493"/>
      <c r="H50" s="489"/>
      <c r="J50" s="112"/>
      <c r="K50" s="193"/>
      <c r="L50" s="156"/>
      <c r="M50" s="215"/>
      <c r="N50" s="156"/>
    </row>
    <row r="51" spans="2:24" ht="15" customHeight="1" thickBot="1" x14ac:dyDescent="0.3">
      <c r="B51" s="56"/>
      <c r="C51" s="238"/>
      <c r="D51" s="239"/>
      <c r="E51" s="240"/>
      <c r="F51" s="241"/>
      <c r="G51" s="242"/>
      <c r="H51" s="84"/>
      <c r="N51" s="156"/>
    </row>
    <row r="52" spans="2:24" ht="15" customHeight="1" thickBot="1" x14ac:dyDescent="0.3">
      <c r="B52" s="243"/>
      <c r="C52" s="540" t="s">
        <v>103</v>
      </c>
      <c r="D52" s="541"/>
      <c r="E52" s="494"/>
      <c r="F52" s="245"/>
      <c r="G52" s="246"/>
      <c r="H52" s="470">
        <f>SUM(H11:H51)</f>
        <v>0</v>
      </c>
      <c r="N52" s="156"/>
    </row>
    <row r="53" spans="2:24" ht="15" customHeight="1" x14ac:dyDescent="0.25">
      <c r="B53" s="495">
        <f>MAX(B11:B52)+1</f>
        <v>35</v>
      </c>
      <c r="C53" s="542" t="s">
        <v>219</v>
      </c>
      <c r="D53" s="543"/>
      <c r="E53" s="248" t="s">
        <v>29</v>
      </c>
      <c r="F53" s="249">
        <v>1</v>
      </c>
      <c r="G53" s="384"/>
      <c r="H53" s="251">
        <f>ROUNDUP(F53*G53,0)</f>
        <v>0</v>
      </c>
      <c r="I53" s="252">
        <v>0.1</v>
      </c>
    </row>
    <row r="54" spans="2:24" ht="15" customHeight="1" x14ac:dyDescent="0.25">
      <c r="B54" s="42">
        <f>MAX(B12:B53)+1</f>
        <v>36</v>
      </c>
      <c r="C54" s="253" t="s">
        <v>220</v>
      </c>
      <c r="D54" s="254"/>
      <c r="E54" s="48" t="s">
        <v>29</v>
      </c>
      <c r="F54" s="255">
        <v>1</v>
      </c>
      <c r="G54" s="387"/>
      <c r="H54" s="251">
        <f>ROUNDUP(F54*G54,0)</f>
        <v>0</v>
      </c>
      <c r="I54" s="257">
        <v>1.4E-2</v>
      </c>
      <c r="J54" s="112"/>
      <c r="Q54" s="258"/>
      <c r="R54" s="159"/>
      <c r="S54" s="156"/>
      <c r="T54" s="160"/>
      <c r="U54" s="156"/>
      <c r="V54" s="258"/>
      <c r="W54" s="159"/>
      <c r="X54" s="159"/>
    </row>
    <row r="55" spans="2:24" ht="15" customHeight="1" x14ac:dyDescent="0.25">
      <c r="B55" s="42"/>
      <c r="C55" s="259" t="str">
        <f>'OVERALL ESTIMATE LS 21 GRP 2'!C54</f>
        <v xml:space="preserve">Total Base Bid Based on Completion time of 240 Calendar days </v>
      </c>
      <c r="D55" s="496"/>
      <c r="E55" s="497"/>
      <c r="F55" s="260"/>
      <c r="G55" s="261"/>
      <c r="H55" s="472"/>
      <c r="I55" s="257"/>
      <c r="J55" s="112"/>
      <c r="Q55" s="258"/>
      <c r="R55" s="159"/>
      <c r="S55" s="156"/>
      <c r="T55" s="160"/>
      <c r="U55" s="156"/>
      <c r="V55" s="258"/>
      <c r="W55" s="159"/>
      <c r="X55" s="159"/>
    </row>
    <row r="56" spans="2:24" ht="15" customHeight="1" thickBot="1" x14ac:dyDescent="0.3">
      <c r="B56" s="42">
        <f>MAX(B13:B54)+1</f>
        <v>37</v>
      </c>
      <c r="C56" s="504" t="str">
        <f>'OVERALL ESTIMATE LS 21 GRP 2'!C55:D55</f>
        <v xml:space="preserve">Contract Contingency </v>
      </c>
      <c r="D56" s="505"/>
      <c r="E56" s="48"/>
      <c r="F56" s="263">
        <v>0.1</v>
      </c>
      <c r="G56" s="261"/>
      <c r="H56" s="473">
        <f>CEILING((F56*H52),1)</f>
        <v>0</v>
      </c>
      <c r="I56" s="258"/>
      <c r="Q56" s="258"/>
      <c r="R56" s="159"/>
      <c r="S56" s="156"/>
      <c r="T56" s="160"/>
      <c r="U56" s="156"/>
      <c r="V56" s="258"/>
      <c r="W56" s="159"/>
      <c r="X56" s="159"/>
    </row>
    <row r="57" spans="2:24" ht="15" customHeight="1" thickBot="1" x14ac:dyDescent="0.3">
      <c r="B57" s="243"/>
      <c r="C57" s="540" t="str">
        <f>'OVERALL ESTIMATE LS 21 GRP 2'!C56:D56</f>
        <v xml:space="preserve">Total Bid with Contingency Based on Completion Time of 240 Calendar Days </v>
      </c>
      <c r="D57" s="541"/>
      <c r="E57" s="244"/>
      <c r="F57" s="245"/>
      <c r="G57" s="265"/>
      <c r="H57" s="498">
        <f>SUM(H52:H56)</f>
        <v>0</v>
      </c>
      <c r="P57" s="156"/>
      <c r="Q57" s="258"/>
      <c r="R57" s="159"/>
      <c r="S57" s="156"/>
      <c r="T57" s="160"/>
      <c r="U57" s="156"/>
      <c r="V57" s="258"/>
      <c r="W57" s="159"/>
      <c r="X57" s="159"/>
    </row>
    <row r="58" spans="2:24" ht="12.95" customHeight="1" x14ac:dyDescent="0.25">
      <c r="B58" s="112"/>
      <c r="P58" s="159"/>
      <c r="Q58" s="156"/>
      <c r="R58" s="160"/>
      <c r="S58" s="156"/>
      <c r="T58" s="258"/>
      <c r="U58" s="159"/>
      <c r="V58" s="159"/>
    </row>
    <row r="59" spans="2:24" ht="12.95" customHeight="1" x14ac:dyDescent="0.25">
      <c r="B59" s="112"/>
      <c r="P59" s="159"/>
      <c r="Q59" s="156"/>
      <c r="R59" s="160"/>
      <c r="S59" s="156"/>
      <c r="T59" s="258"/>
      <c r="U59" s="159"/>
      <c r="V59" s="159"/>
    </row>
    <row r="60" spans="2:24" ht="12.75" customHeight="1" x14ac:dyDescent="0.25">
      <c r="B60" s="266"/>
      <c r="P60" s="156"/>
      <c r="Q60" s="258"/>
      <c r="R60" s="159"/>
      <c r="S60" s="156"/>
      <c r="T60" s="160"/>
      <c r="U60" s="156"/>
      <c r="V60" s="258"/>
      <c r="W60" s="159"/>
      <c r="X60" s="159"/>
    </row>
    <row r="61" spans="2:24" ht="12.75" customHeight="1" x14ac:dyDescent="0.25">
      <c r="B61" s="266"/>
      <c r="P61" s="156"/>
      <c r="Q61" s="258"/>
      <c r="R61" s="159"/>
      <c r="S61" s="156"/>
      <c r="T61" s="160"/>
      <c r="U61" s="156"/>
      <c r="V61" s="258"/>
      <c r="W61" s="159"/>
      <c r="X61" s="159"/>
    </row>
    <row r="62" spans="2:24" ht="12.75" customHeight="1" x14ac:dyDescent="0.25">
      <c r="B62" s="266"/>
      <c r="P62" s="156"/>
      <c r="Q62" s="258"/>
      <c r="R62" s="159"/>
      <c r="S62" s="156"/>
      <c r="T62" s="160"/>
      <c r="U62" s="156"/>
      <c r="V62" s="258"/>
      <c r="W62" s="159"/>
      <c r="X62" s="159"/>
    </row>
    <row r="63" spans="2:24" ht="12.75" customHeight="1" x14ac:dyDescent="0.25">
      <c r="B63" s="266"/>
      <c r="P63" s="156"/>
      <c r="Q63" s="258"/>
      <c r="R63" s="159"/>
      <c r="S63" s="156"/>
      <c r="T63" s="160"/>
      <c r="U63" s="156"/>
      <c r="V63" s="258"/>
      <c r="W63" s="159"/>
      <c r="X63" s="159"/>
    </row>
    <row r="64" spans="2:24" ht="10.5" customHeight="1" x14ac:dyDescent="0.25">
      <c r="K64" s="113" t="s">
        <v>69</v>
      </c>
      <c r="L64" s="267">
        <v>600</v>
      </c>
      <c r="M64" s="268">
        <v>60</v>
      </c>
      <c r="N64" s="269">
        <v>20.5</v>
      </c>
      <c r="O64" s="120"/>
      <c r="P64" s="156"/>
    </row>
    <row r="65" spans="2:27" ht="12.75" hidden="1" customHeight="1" x14ac:dyDescent="0.25">
      <c r="C65" s="499" t="s">
        <v>113</v>
      </c>
      <c r="E65" s="113" t="s">
        <v>12</v>
      </c>
      <c r="F65" s="274">
        <v>6</v>
      </c>
      <c r="G65" s="115" t="s">
        <v>13</v>
      </c>
      <c r="H65" s="115" t="s">
        <v>14</v>
      </c>
      <c r="K65" s="120"/>
      <c r="L65" s="120"/>
      <c r="M65" s="120"/>
      <c r="N65" s="272" t="s">
        <v>70</v>
      </c>
      <c r="O65" s="272" t="s">
        <v>71</v>
      </c>
      <c r="P65" s="156"/>
    </row>
    <row r="66" spans="2:27" ht="12.75" hidden="1" customHeight="1" x14ac:dyDescent="0.25">
      <c r="B66" s="113"/>
      <c r="E66" s="113" t="s">
        <v>15</v>
      </c>
      <c r="F66" s="274">
        <v>-13</v>
      </c>
      <c r="G66" s="115" t="s">
        <v>13</v>
      </c>
      <c r="H66" s="116">
        <f>(F65-F66)+F73</f>
        <v>23</v>
      </c>
      <c r="K66" s="120"/>
      <c r="L66" s="272" t="s">
        <v>74</v>
      </c>
      <c r="M66" s="272" t="s">
        <v>75</v>
      </c>
      <c r="N66" s="272" t="s">
        <v>76</v>
      </c>
      <c r="O66" s="272" t="s">
        <v>76</v>
      </c>
      <c r="P66" s="156"/>
    </row>
    <row r="67" spans="2:27" ht="12.75" hidden="1" customHeight="1" x14ac:dyDescent="0.25">
      <c r="E67" s="113" t="s">
        <v>16</v>
      </c>
      <c r="F67" s="274">
        <v>8</v>
      </c>
      <c r="G67" s="112" t="s">
        <v>17</v>
      </c>
      <c r="H67" s="112"/>
      <c r="K67" s="120"/>
      <c r="L67" s="118">
        <f>VLOOKUP(J12,L74:N79,2)</f>
        <v>5.59</v>
      </c>
      <c r="M67" s="118">
        <f>L64</f>
        <v>600</v>
      </c>
      <c r="N67" s="114">
        <f>(M67/448.83)/((L67/12)^2*3.14/4)</f>
        <v>7.8476313292439803</v>
      </c>
      <c r="O67" s="114">
        <f>((M67/448.83)/((L67/12)^2*3.14/4))*1.5</f>
        <v>11.77144699386597</v>
      </c>
    </row>
    <row r="68" spans="2:27" ht="12.75" hidden="1" customHeight="1" x14ac:dyDescent="0.25">
      <c r="E68" s="113" t="s">
        <v>18</v>
      </c>
      <c r="F68" s="274">
        <v>22</v>
      </c>
      <c r="G68" s="112" t="s">
        <v>17</v>
      </c>
      <c r="H68" s="112" t="s">
        <v>30</v>
      </c>
      <c r="K68" s="120"/>
      <c r="L68" s="120"/>
      <c r="M68" s="120"/>
      <c r="N68" s="277" t="str">
        <f xml:space="preserve"> IF(N67&gt;=8,"Upsize","Keep Size")</f>
        <v>Keep Size</v>
      </c>
      <c r="O68" s="120"/>
    </row>
    <row r="69" spans="2:27" ht="12.75" hidden="1" customHeight="1" x14ac:dyDescent="0.25">
      <c r="E69" s="113" t="s">
        <v>19</v>
      </c>
      <c r="F69" s="274">
        <v>3</v>
      </c>
      <c r="G69" s="115" t="s">
        <v>17</v>
      </c>
      <c r="H69" s="276">
        <v>2</v>
      </c>
      <c r="K69" s="118"/>
    </row>
    <row r="70" spans="2:27" ht="12.75" hidden="1" customHeight="1" x14ac:dyDescent="0.25">
      <c r="E70" s="113" t="s">
        <v>20</v>
      </c>
      <c r="F70" s="117">
        <f>ROUNDUP(F67^2*3.14/4,0)</f>
        <v>51</v>
      </c>
      <c r="G70" s="115" t="s">
        <v>21</v>
      </c>
      <c r="L70" s="112" t="s">
        <v>114</v>
      </c>
    </row>
    <row r="71" spans="2:27" ht="12.75" hidden="1" customHeight="1" x14ac:dyDescent="0.25">
      <c r="E71" s="113" t="s">
        <v>22</v>
      </c>
      <c r="F71" s="117">
        <f>ROUNDUP(2*3.14*(F67/2)*((F67/2)+((F65-F66)+F73)),0)</f>
        <v>679</v>
      </c>
      <c r="G71" s="115" t="s">
        <v>21</v>
      </c>
      <c r="H71" s="278" t="s">
        <v>31</v>
      </c>
    </row>
    <row r="72" spans="2:27" ht="12.75" hidden="1" customHeight="1" x14ac:dyDescent="0.25">
      <c r="E72" s="113" t="s">
        <v>23</v>
      </c>
      <c r="F72" s="117">
        <f>F71-F70*2</f>
        <v>577</v>
      </c>
      <c r="G72" s="115" t="s">
        <v>21</v>
      </c>
      <c r="H72" s="276" t="s">
        <v>33</v>
      </c>
      <c r="L72" s="112" t="s">
        <v>78</v>
      </c>
      <c r="M72" s="112" t="s">
        <v>72</v>
      </c>
      <c r="N72" s="112" t="s">
        <v>73</v>
      </c>
      <c r="O72" s="112" t="s">
        <v>79</v>
      </c>
      <c r="Q72" s="158"/>
      <c r="R72" s="159"/>
      <c r="S72" s="156"/>
      <c r="T72" s="477"/>
      <c r="U72" s="156"/>
      <c r="V72" s="158"/>
      <c r="W72" s="159"/>
      <c r="X72" s="478"/>
      <c r="Y72" s="160"/>
      <c r="Z72" s="160"/>
      <c r="AA72" s="160"/>
    </row>
    <row r="73" spans="2:27" ht="3.75" hidden="1" customHeight="1" x14ac:dyDescent="0.25">
      <c r="E73" s="113" t="s">
        <v>218</v>
      </c>
      <c r="F73" s="271">
        <v>4</v>
      </c>
      <c r="G73" s="115" t="s">
        <v>17</v>
      </c>
      <c r="L73" s="120"/>
      <c r="M73" s="120"/>
      <c r="Q73" s="158"/>
      <c r="R73" s="159"/>
      <c r="S73" s="156"/>
      <c r="T73" s="477"/>
      <c r="U73" s="156"/>
      <c r="V73" s="158"/>
      <c r="W73" s="159"/>
      <c r="X73" s="478"/>
      <c r="Y73" s="160"/>
      <c r="Z73" s="160"/>
      <c r="AA73" s="160"/>
    </row>
    <row r="74" spans="2:27" ht="12.75" hidden="1" customHeight="1" x14ac:dyDescent="0.25">
      <c r="E74" s="113" t="s">
        <v>34</v>
      </c>
      <c r="F74" s="271">
        <v>0</v>
      </c>
      <c r="G74" s="115" t="s">
        <v>17</v>
      </c>
      <c r="H74" s="115" t="s">
        <v>57</v>
      </c>
      <c r="L74" s="118">
        <v>2</v>
      </c>
      <c r="M74" s="272"/>
      <c r="N74" s="272"/>
      <c r="O74" s="271">
        <v>2.0470000000000002</v>
      </c>
      <c r="Q74" s="158"/>
      <c r="R74" s="159"/>
      <c r="S74" s="156"/>
      <c r="T74" s="477"/>
      <c r="U74" s="156"/>
      <c r="V74" s="158"/>
      <c r="W74" s="159"/>
      <c r="X74" s="478"/>
      <c r="Y74" s="160"/>
      <c r="Z74" s="160"/>
      <c r="AA74" s="160"/>
    </row>
    <row r="75" spans="2:27" ht="1.5" hidden="1" customHeight="1" x14ac:dyDescent="0.25">
      <c r="E75" s="113" t="s">
        <v>35</v>
      </c>
      <c r="F75" s="271">
        <v>0</v>
      </c>
      <c r="G75" s="115" t="s">
        <v>17</v>
      </c>
      <c r="H75" s="276" t="s">
        <v>32</v>
      </c>
      <c r="L75" s="118">
        <v>4</v>
      </c>
      <c r="M75" s="271">
        <v>3.89</v>
      </c>
      <c r="N75" s="271">
        <v>4.2699999999999996</v>
      </c>
    </row>
    <row r="76" spans="2:27" ht="12.75" hidden="1" customHeight="1" x14ac:dyDescent="0.25">
      <c r="E76" s="113" t="s">
        <v>147</v>
      </c>
      <c r="F76" s="119">
        <f>ROUNDUP((((1*1.5)*(3.14*F67))+((0.67)*(3.14/4*(F67^2))))/27,0)</f>
        <v>3</v>
      </c>
      <c r="G76" s="115" t="s">
        <v>148</v>
      </c>
      <c r="L76" s="118">
        <v>6</v>
      </c>
      <c r="M76" s="271">
        <v>5.59</v>
      </c>
      <c r="N76" s="271">
        <v>6.13</v>
      </c>
    </row>
    <row r="77" spans="2:27" ht="12.75" hidden="1" customHeight="1" x14ac:dyDescent="0.25">
      <c r="H77" s="115" t="s">
        <v>60</v>
      </c>
      <c r="L77" s="118">
        <v>8</v>
      </c>
      <c r="M77" s="271">
        <v>7.34</v>
      </c>
      <c r="N77" s="271">
        <v>8.0399999999999991</v>
      </c>
    </row>
    <row r="78" spans="2:27" ht="12.75" hidden="1" customHeight="1" x14ac:dyDescent="0.25">
      <c r="H78" s="276" t="s">
        <v>32</v>
      </c>
      <c r="L78" s="118">
        <v>10</v>
      </c>
      <c r="M78" s="271">
        <v>8.9600000000000009</v>
      </c>
    </row>
    <row r="79" spans="2:27" ht="12.75" hidden="1" customHeight="1" x14ac:dyDescent="0.25">
      <c r="L79" s="118">
        <v>12</v>
      </c>
      <c r="M79" s="271">
        <v>10.66</v>
      </c>
    </row>
    <row r="80" spans="2:27" ht="12.75" hidden="1" customHeight="1" x14ac:dyDescent="0.25">
      <c r="H80" s="115" t="s">
        <v>68</v>
      </c>
    </row>
    <row r="81" spans="1:16" ht="12.75" hidden="1" customHeight="1" x14ac:dyDescent="0.25">
      <c r="H81" s="276" t="s">
        <v>32</v>
      </c>
    </row>
    <row r="82" spans="1:16" ht="12.75" hidden="1" customHeight="1" x14ac:dyDescent="0.25"/>
    <row r="83" spans="1:16" ht="12.75" hidden="1" customHeight="1" x14ac:dyDescent="0.25"/>
    <row r="84" spans="1:16" ht="12.75" hidden="1" customHeight="1" x14ac:dyDescent="0.25"/>
    <row r="85" spans="1:16" ht="12.75" hidden="1" customHeight="1" x14ac:dyDescent="0.25"/>
    <row r="86" spans="1:16" ht="12.75" hidden="1" customHeight="1" x14ac:dyDescent="0.25">
      <c r="A86" s="1"/>
      <c r="B86" s="2">
        <v>1000</v>
      </c>
      <c r="C86" s="1"/>
      <c r="D86" s="1"/>
      <c r="E86" s="2"/>
      <c r="F86" s="3"/>
      <c r="G86" s="4"/>
      <c r="H86" s="4"/>
      <c r="I86" s="4"/>
    </row>
    <row r="87" spans="1:16" ht="12.75" hidden="1" customHeight="1" x14ac:dyDescent="0.25">
      <c r="A87" s="1"/>
      <c r="B87" s="2"/>
      <c r="C87" s="1"/>
      <c r="D87" s="1"/>
      <c r="E87" s="2"/>
      <c r="F87" s="3"/>
      <c r="G87" s="4"/>
      <c r="H87" s="4"/>
      <c r="I87" s="4"/>
    </row>
    <row r="88" spans="1:16" ht="12.75" hidden="1" customHeight="1" x14ac:dyDescent="0.25">
      <c r="A88" s="130"/>
      <c r="B88" s="69">
        <f>B86+1</f>
        <v>1001</v>
      </c>
      <c r="C88" s="121" t="s">
        <v>121</v>
      </c>
      <c r="D88" s="122"/>
      <c r="E88" s="123" t="s">
        <v>4</v>
      </c>
      <c r="F88" s="124"/>
      <c r="G88" s="125"/>
      <c r="H88" s="126">
        <f>SUM(J117:M117)</f>
        <v>0</v>
      </c>
      <c r="I88" s="127"/>
    </row>
    <row r="89" spans="1:16" ht="12.75" hidden="1" customHeight="1" x14ac:dyDescent="0.25">
      <c r="A89" s="130"/>
      <c r="B89" s="69">
        <f t="shared" ref="B89:B91" si="4">B88+1</f>
        <v>1002</v>
      </c>
      <c r="C89" s="121" t="s">
        <v>122</v>
      </c>
      <c r="D89" s="131"/>
      <c r="E89" s="123" t="s">
        <v>29</v>
      </c>
      <c r="F89" s="124"/>
      <c r="G89" s="125"/>
      <c r="H89" s="126">
        <f>SUM(J118:M118)</f>
        <v>0</v>
      </c>
      <c r="I89" s="127"/>
    </row>
    <row r="90" spans="1:16" ht="12.75" hidden="1" customHeight="1" x14ac:dyDescent="0.25">
      <c r="A90" s="130"/>
      <c r="B90" s="69">
        <f t="shared" si="4"/>
        <v>1003</v>
      </c>
      <c r="C90" s="121" t="s">
        <v>123</v>
      </c>
      <c r="D90" s="131"/>
      <c r="E90" s="123" t="s">
        <v>29</v>
      </c>
      <c r="F90" s="124"/>
      <c r="G90" s="125"/>
      <c r="H90" s="126">
        <f>SUM(J119:M119)</f>
        <v>0</v>
      </c>
      <c r="I90" s="127"/>
    </row>
    <row r="91" spans="1:16" ht="12.75" hidden="1" customHeight="1" x14ac:dyDescent="0.25">
      <c r="A91" s="130"/>
      <c r="B91" s="69">
        <f t="shared" si="4"/>
        <v>1004</v>
      </c>
      <c r="C91" s="132" t="s">
        <v>124</v>
      </c>
      <c r="D91" s="133"/>
      <c r="E91" s="134" t="s">
        <v>29</v>
      </c>
      <c r="F91" s="135"/>
      <c r="G91" s="125"/>
      <c r="H91" s="126">
        <f>SUM(J120:M120)</f>
        <v>0</v>
      </c>
      <c r="I91" s="127"/>
    </row>
    <row r="92" spans="1:16" ht="12.75" hidden="1" customHeight="1" x14ac:dyDescent="0.25">
      <c r="A92" s="1"/>
      <c r="B92" s="2"/>
      <c r="C92" s="1"/>
      <c r="D92" s="1"/>
      <c r="E92" s="2"/>
      <c r="F92" s="3"/>
      <c r="G92" s="4"/>
      <c r="H92" s="4"/>
      <c r="I92" s="4"/>
      <c r="P92" s="120"/>
    </row>
    <row r="93" spans="1:16" ht="12.75" hidden="1" customHeight="1" x14ac:dyDescent="0.25">
      <c r="A93" s="1"/>
      <c r="B93" s="2"/>
      <c r="C93" s="1"/>
      <c r="D93" s="1"/>
      <c r="E93" s="2"/>
      <c r="F93" s="3"/>
      <c r="G93" s="4"/>
      <c r="H93" s="4"/>
      <c r="I93" s="4"/>
      <c r="P93" s="273"/>
    </row>
    <row r="94" spans="1:16" ht="15" hidden="1" x14ac:dyDescent="0.25">
      <c r="A94" s="130"/>
      <c r="B94" s="69">
        <f>B91+1</f>
        <v>1005</v>
      </c>
      <c r="C94" s="121" t="s">
        <v>125</v>
      </c>
      <c r="D94" s="122"/>
      <c r="E94" s="136" t="s">
        <v>4</v>
      </c>
      <c r="F94" s="135"/>
      <c r="G94" s="36"/>
      <c r="H94" s="126">
        <f t="shared" ref="H94:H101" si="5">SUM(J123:N123)</f>
        <v>0</v>
      </c>
      <c r="I94" s="127"/>
      <c r="P94" s="120"/>
    </row>
    <row r="95" spans="1:16" ht="15" hidden="1" x14ac:dyDescent="0.25">
      <c r="A95" s="130"/>
      <c r="B95" s="69">
        <f t="shared" ref="B95:B102" si="6">B94+1</f>
        <v>1006</v>
      </c>
      <c r="C95" s="121" t="s">
        <v>126</v>
      </c>
      <c r="D95" s="139"/>
      <c r="E95" s="136" t="s">
        <v>112</v>
      </c>
      <c r="F95" s="135"/>
      <c r="G95" s="36"/>
      <c r="H95" s="126">
        <f t="shared" si="5"/>
        <v>0</v>
      </c>
      <c r="I95" s="127"/>
      <c r="K95" s="1"/>
      <c r="L95" s="1"/>
      <c r="M95" s="1"/>
      <c r="N95" s="1"/>
      <c r="O95" s="1"/>
      <c r="P95" s="120"/>
    </row>
    <row r="96" spans="1:16" ht="12.75" hidden="1" customHeight="1" x14ac:dyDescent="0.25">
      <c r="A96" s="130"/>
      <c r="B96" s="69">
        <f t="shared" si="6"/>
        <v>1007</v>
      </c>
      <c r="C96" s="121" t="s">
        <v>127</v>
      </c>
      <c r="D96" s="139"/>
      <c r="E96" s="136" t="s">
        <v>29</v>
      </c>
      <c r="F96" s="135"/>
      <c r="G96" s="36"/>
      <c r="H96" s="126">
        <f t="shared" si="5"/>
        <v>0</v>
      </c>
      <c r="I96" s="127"/>
      <c r="K96" s="1"/>
      <c r="L96" s="1"/>
      <c r="M96" s="1"/>
      <c r="N96" s="1"/>
      <c r="O96" s="1"/>
      <c r="P96" s="120"/>
    </row>
    <row r="97" spans="1:17" ht="12.75" hidden="1" customHeight="1" x14ac:dyDescent="0.25">
      <c r="A97" s="130"/>
      <c r="B97" s="69">
        <f t="shared" si="6"/>
        <v>1008</v>
      </c>
      <c r="C97" s="70" t="s">
        <v>124</v>
      </c>
      <c r="D97" s="140"/>
      <c r="E97" s="141" t="s">
        <v>29</v>
      </c>
      <c r="F97" s="134"/>
      <c r="G97" s="142"/>
      <c r="H97" s="126">
        <f t="shared" si="5"/>
        <v>0</v>
      </c>
      <c r="I97" s="130"/>
      <c r="K97" s="129"/>
      <c r="L97" s="129"/>
      <c r="M97" s="129"/>
      <c r="N97" s="128"/>
      <c r="O97" s="130"/>
    </row>
    <row r="98" spans="1:17" ht="10.5" hidden="1" customHeight="1" x14ac:dyDescent="0.25">
      <c r="A98" s="130"/>
      <c r="B98" s="69">
        <f t="shared" si="6"/>
        <v>1009</v>
      </c>
      <c r="C98" s="70" t="s">
        <v>128</v>
      </c>
      <c r="D98" s="122"/>
      <c r="E98" s="67" t="s">
        <v>61</v>
      </c>
      <c r="F98" s="134"/>
      <c r="G98" s="142"/>
      <c r="H98" s="126">
        <f t="shared" si="5"/>
        <v>0</v>
      </c>
      <c r="I98" s="130"/>
      <c r="K98" s="129"/>
      <c r="L98" s="129"/>
      <c r="M98" s="129"/>
      <c r="N98" s="128"/>
      <c r="O98" s="130"/>
    </row>
    <row r="99" spans="1:17" ht="12.75" hidden="1" customHeight="1" x14ac:dyDescent="0.25">
      <c r="A99" s="130"/>
      <c r="B99" s="69">
        <f t="shared" si="6"/>
        <v>1010</v>
      </c>
      <c r="C99" s="70" t="s">
        <v>129</v>
      </c>
      <c r="D99" s="122"/>
      <c r="E99" s="141" t="s">
        <v>29</v>
      </c>
      <c r="F99" s="134"/>
      <c r="G99" s="142"/>
      <c r="H99" s="126">
        <f t="shared" si="5"/>
        <v>0</v>
      </c>
      <c r="I99" s="130"/>
      <c r="K99" s="129"/>
      <c r="L99" s="129"/>
      <c r="M99" s="129"/>
      <c r="N99" s="128"/>
      <c r="O99" s="130"/>
    </row>
    <row r="100" spans="1:17" ht="12.75" hidden="1" customHeight="1" x14ac:dyDescent="0.25">
      <c r="A100" s="130"/>
      <c r="B100" s="69">
        <f t="shared" si="6"/>
        <v>1011</v>
      </c>
      <c r="C100" s="70" t="s">
        <v>130</v>
      </c>
      <c r="D100" s="122"/>
      <c r="E100" s="141" t="s">
        <v>3</v>
      </c>
      <c r="F100" s="134"/>
      <c r="G100" s="142"/>
      <c r="H100" s="126">
        <f t="shared" si="5"/>
        <v>0</v>
      </c>
      <c r="I100" s="130"/>
      <c r="K100" s="129"/>
      <c r="L100" s="129"/>
      <c r="M100" s="129"/>
      <c r="N100" s="128"/>
      <c r="O100" s="130"/>
    </row>
    <row r="101" spans="1:17" ht="12.75" hidden="1" customHeight="1" x14ac:dyDescent="0.25">
      <c r="A101" s="130"/>
      <c r="B101" s="69">
        <f t="shared" si="6"/>
        <v>1012</v>
      </c>
      <c r="C101" s="70" t="s">
        <v>131</v>
      </c>
      <c r="D101" s="122"/>
      <c r="E101" s="141" t="s">
        <v>3</v>
      </c>
      <c r="F101" s="134"/>
      <c r="G101" s="142"/>
      <c r="H101" s="126">
        <f t="shared" si="5"/>
        <v>0</v>
      </c>
      <c r="I101" s="130"/>
      <c r="K101" s="1"/>
      <c r="L101" s="1"/>
      <c r="M101" s="1"/>
      <c r="N101" s="1"/>
      <c r="O101" s="1"/>
    </row>
    <row r="102" spans="1:17" ht="12.75" hidden="1" customHeight="1" x14ac:dyDescent="0.25">
      <c r="A102" s="130"/>
      <c r="B102" s="69">
        <f t="shared" si="6"/>
        <v>1013</v>
      </c>
      <c r="C102" s="70" t="s">
        <v>28</v>
      </c>
      <c r="D102" s="122"/>
      <c r="E102" s="148"/>
      <c r="F102" s="149"/>
      <c r="G102" s="150"/>
      <c r="H102" s="151"/>
      <c r="I102" s="130"/>
      <c r="K102" s="1"/>
      <c r="L102" s="1"/>
      <c r="M102" s="1"/>
      <c r="N102" s="1"/>
      <c r="O102" s="1"/>
    </row>
    <row r="103" spans="1:17" ht="12.75" hidden="1" customHeight="1" x14ac:dyDescent="0.25">
      <c r="A103" s="130"/>
      <c r="B103" s="152">
        <f>B102+0.1</f>
        <v>1013.1</v>
      </c>
      <c r="C103" s="70" t="s">
        <v>132</v>
      </c>
      <c r="D103" s="122"/>
      <c r="E103" s="141" t="s">
        <v>4</v>
      </c>
      <c r="F103" s="134"/>
      <c r="G103" s="142"/>
      <c r="H103" s="126">
        <f t="shared" ref="H103:H114" si="7">SUM(J132:N132)</f>
        <v>0</v>
      </c>
      <c r="I103" s="130"/>
      <c r="K103" s="138"/>
      <c r="L103" s="137"/>
      <c r="M103" s="138"/>
      <c r="N103" s="138"/>
      <c r="O103" s="130"/>
    </row>
    <row r="104" spans="1:17" ht="12.75" hidden="1" customHeight="1" x14ac:dyDescent="0.25">
      <c r="A104" s="130"/>
      <c r="B104" s="152">
        <f t="shared" ref="B104:B110" si="8">B103+0.1</f>
        <v>1013.2</v>
      </c>
      <c r="C104" s="70" t="s">
        <v>133</v>
      </c>
      <c r="D104" s="122"/>
      <c r="E104" s="141" t="s">
        <v>4</v>
      </c>
      <c r="F104" s="134"/>
      <c r="G104" s="142"/>
      <c r="H104" s="126">
        <f t="shared" si="7"/>
        <v>0</v>
      </c>
      <c r="I104" s="130"/>
      <c r="K104" s="138"/>
      <c r="L104" s="137"/>
      <c r="M104" s="138"/>
      <c r="N104" s="138"/>
      <c r="O104" s="130"/>
      <c r="Q104" s="112" t="s">
        <v>32</v>
      </c>
    </row>
    <row r="105" spans="1:17" ht="12.75" hidden="1" customHeight="1" x14ac:dyDescent="0.25">
      <c r="A105" s="130"/>
      <c r="B105" s="152">
        <f t="shared" si="8"/>
        <v>1013.3000000000001</v>
      </c>
      <c r="C105" s="70" t="s">
        <v>134</v>
      </c>
      <c r="D105" s="122"/>
      <c r="E105" s="141" t="s">
        <v>4</v>
      </c>
      <c r="F105" s="134"/>
      <c r="G105" s="142"/>
      <c r="H105" s="126">
        <f t="shared" si="7"/>
        <v>0</v>
      </c>
      <c r="I105" s="130"/>
      <c r="K105" s="138"/>
      <c r="L105" s="137"/>
      <c r="M105" s="138"/>
      <c r="N105" s="138"/>
      <c r="O105" s="130"/>
      <c r="Q105" s="112" t="s">
        <v>33</v>
      </c>
    </row>
    <row r="106" spans="1:17" ht="12.75" hidden="1" customHeight="1" x14ac:dyDescent="0.25">
      <c r="A106" s="130"/>
      <c r="B106" s="152">
        <f t="shared" si="8"/>
        <v>1013.4000000000001</v>
      </c>
      <c r="C106" s="70" t="s">
        <v>111</v>
      </c>
      <c r="D106" s="122"/>
      <c r="E106" s="141" t="s">
        <v>4</v>
      </c>
      <c r="F106" s="134"/>
      <c r="G106" s="142"/>
      <c r="H106" s="126">
        <f t="shared" si="7"/>
        <v>0</v>
      </c>
      <c r="I106" s="130"/>
      <c r="K106" s="143"/>
      <c r="L106" s="143"/>
      <c r="M106" s="143"/>
      <c r="N106" s="138"/>
      <c r="O106" s="145"/>
    </row>
    <row r="107" spans="1:17" ht="12.75" hidden="1" customHeight="1" x14ac:dyDescent="0.25">
      <c r="A107" s="130"/>
      <c r="B107" s="152">
        <f t="shared" si="8"/>
        <v>1013.5000000000001</v>
      </c>
      <c r="C107" s="70" t="s">
        <v>135</v>
      </c>
      <c r="D107" s="122"/>
      <c r="E107" s="141" t="s">
        <v>4</v>
      </c>
      <c r="F107" s="134"/>
      <c r="G107" s="142"/>
      <c r="H107" s="126">
        <f t="shared" si="7"/>
        <v>0</v>
      </c>
      <c r="I107" s="130"/>
      <c r="K107" s="143"/>
      <c r="L107" s="143"/>
      <c r="M107" s="143"/>
      <c r="N107" s="138"/>
      <c r="O107" s="145"/>
    </row>
    <row r="108" spans="1:17" ht="12.75" hidden="1" customHeight="1" x14ac:dyDescent="0.25">
      <c r="A108" s="130"/>
      <c r="B108" s="152">
        <f t="shared" si="8"/>
        <v>1013.6000000000001</v>
      </c>
      <c r="C108" s="70" t="s">
        <v>136</v>
      </c>
      <c r="D108" s="122"/>
      <c r="E108" s="141" t="s">
        <v>4</v>
      </c>
      <c r="F108" s="134"/>
      <c r="G108" s="142"/>
      <c r="H108" s="126">
        <f t="shared" si="7"/>
        <v>0</v>
      </c>
      <c r="I108" s="130"/>
      <c r="K108" s="143"/>
      <c r="L108" s="143"/>
      <c r="M108" s="143"/>
      <c r="N108" s="138"/>
      <c r="O108" s="145"/>
    </row>
    <row r="109" spans="1:17" ht="12.75" hidden="1" customHeight="1" x14ac:dyDescent="0.25">
      <c r="A109" s="130"/>
      <c r="B109" s="152">
        <f t="shared" si="8"/>
        <v>1013.7000000000002</v>
      </c>
      <c r="C109" s="70" t="s">
        <v>137</v>
      </c>
      <c r="D109" s="122"/>
      <c r="E109" s="141" t="s">
        <v>4</v>
      </c>
      <c r="F109" s="134"/>
      <c r="G109" s="142"/>
      <c r="H109" s="126">
        <f t="shared" si="7"/>
        <v>0</v>
      </c>
      <c r="I109" s="130"/>
      <c r="J109" s="2"/>
      <c r="K109" s="143"/>
      <c r="L109" s="143"/>
      <c r="M109" s="143"/>
      <c r="N109" s="138"/>
      <c r="O109" s="145"/>
    </row>
    <row r="110" spans="1:17" ht="12.75" hidden="1" customHeight="1" x14ac:dyDescent="0.25">
      <c r="A110" s="130"/>
      <c r="B110" s="152">
        <f t="shared" si="8"/>
        <v>1013.8000000000002</v>
      </c>
      <c r="C110" s="70" t="s">
        <v>138</v>
      </c>
      <c r="D110" s="122"/>
      <c r="E110" s="141" t="s">
        <v>4</v>
      </c>
      <c r="F110" s="134"/>
      <c r="G110" s="142"/>
      <c r="H110" s="126">
        <f t="shared" si="7"/>
        <v>0</v>
      </c>
      <c r="I110" s="130"/>
      <c r="J110" s="2"/>
      <c r="K110" s="143"/>
      <c r="L110" s="143"/>
      <c r="M110" s="143"/>
      <c r="N110" s="138"/>
      <c r="O110" s="145"/>
    </row>
    <row r="111" spans="1:17" ht="12.75" hidden="1" customHeight="1" x14ac:dyDescent="0.25">
      <c r="A111" s="130"/>
      <c r="B111" s="69">
        <f>B102+1</f>
        <v>1014</v>
      </c>
      <c r="C111" s="70" t="s">
        <v>139</v>
      </c>
      <c r="D111" s="122"/>
      <c r="E111" s="141" t="s">
        <v>3</v>
      </c>
      <c r="F111" s="134"/>
      <c r="G111" s="142"/>
      <c r="H111" s="126">
        <f t="shared" si="7"/>
        <v>0</v>
      </c>
      <c r="I111" s="130"/>
      <c r="J111" s="128"/>
      <c r="K111" s="143"/>
      <c r="L111" s="143"/>
      <c r="M111" s="143"/>
      <c r="N111" s="138"/>
      <c r="O111" s="145"/>
    </row>
    <row r="112" spans="1:17" ht="12.75" hidden="1" customHeight="1" x14ac:dyDescent="0.25">
      <c r="A112" s="130"/>
      <c r="B112" s="69">
        <f t="shared" ref="B112:B114" si="9">B111+1</f>
        <v>1015</v>
      </c>
      <c r="C112" s="70" t="s">
        <v>115</v>
      </c>
      <c r="D112" s="122"/>
      <c r="E112" s="141" t="s">
        <v>4</v>
      </c>
      <c r="F112" s="134"/>
      <c r="G112" s="142"/>
      <c r="H112" s="126">
        <f t="shared" si="7"/>
        <v>0</v>
      </c>
      <c r="I112" s="130"/>
      <c r="J112" s="128"/>
      <c r="K112" s="143"/>
      <c r="L112" s="143"/>
      <c r="M112" s="143"/>
      <c r="N112" s="138"/>
      <c r="O112" s="145"/>
    </row>
    <row r="113" spans="1:24" ht="12.75" hidden="1" customHeight="1" x14ac:dyDescent="0.25">
      <c r="A113" s="130"/>
      <c r="B113" s="69">
        <f t="shared" si="9"/>
        <v>1016</v>
      </c>
      <c r="C113" s="70" t="s">
        <v>140</v>
      </c>
      <c r="D113" s="122"/>
      <c r="E113" s="141" t="s">
        <v>3</v>
      </c>
      <c r="F113" s="134"/>
      <c r="G113" s="142"/>
      <c r="H113" s="126">
        <f t="shared" si="7"/>
        <v>0</v>
      </c>
      <c r="I113" s="130"/>
      <c r="J113" s="128"/>
      <c r="K113" s="143"/>
      <c r="L113" s="143"/>
      <c r="M113" s="143"/>
      <c r="N113" s="138"/>
      <c r="O113" s="145"/>
    </row>
    <row r="114" spans="1:24" ht="12.75" hidden="1" customHeight="1" x14ac:dyDescent="0.25">
      <c r="A114" s="130"/>
      <c r="B114" s="69">
        <f t="shared" si="9"/>
        <v>1017</v>
      </c>
      <c r="C114" s="70" t="s">
        <v>141</v>
      </c>
      <c r="D114" s="122"/>
      <c r="E114" s="67" t="s">
        <v>29</v>
      </c>
      <c r="F114" s="134"/>
      <c r="G114" s="142"/>
      <c r="H114" s="126">
        <f t="shared" si="7"/>
        <v>0</v>
      </c>
      <c r="I114" s="130"/>
      <c r="J114" s="128"/>
      <c r="K114" s="143"/>
      <c r="L114" s="143"/>
      <c r="M114" s="143"/>
      <c r="N114" s="138"/>
      <c r="O114" s="145"/>
    </row>
    <row r="115" spans="1:24" s="1" customFormat="1" ht="12.75" hidden="1" customHeight="1" x14ac:dyDescent="0.25">
      <c r="B115" s="2"/>
      <c r="E115" s="2"/>
      <c r="F115" s="3"/>
      <c r="G115" s="4"/>
      <c r="H115" s="4"/>
      <c r="I115" s="4"/>
      <c r="J115" s="2"/>
      <c r="K115" s="143"/>
      <c r="L115" s="143"/>
      <c r="M115" s="143"/>
      <c r="N115" s="138"/>
      <c r="O115" s="145"/>
    </row>
    <row r="116" spans="1:24" s="1" customFormat="1" ht="12.75" hidden="1" customHeight="1" x14ac:dyDescent="0.25">
      <c r="A116" s="112"/>
      <c r="B116" s="118"/>
      <c r="C116" s="112"/>
      <c r="D116" s="112"/>
      <c r="E116" s="118"/>
      <c r="F116" s="119"/>
      <c r="G116" s="115"/>
      <c r="H116" s="115"/>
      <c r="I116" s="112"/>
      <c r="J116" s="2"/>
      <c r="K116" s="143"/>
      <c r="L116" s="143"/>
      <c r="M116" s="143"/>
      <c r="N116" s="138"/>
      <c r="O116" s="145"/>
    </row>
    <row r="117" spans="1:24" s="130" customFormat="1" ht="12.75" hidden="1" customHeight="1" x14ac:dyDescent="0.25">
      <c r="A117" s="112"/>
      <c r="B117" s="118"/>
      <c r="C117" s="112"/>
      <c r="D117" s="112"/>
      <c r="E117" s="118"/>
      <c r="F117" s="119"/>
      <c r="G117" s="115"/>
      <c r="H117" s="115"/>
      <c r="I117" s="112"/>
      <c r="J117" s="137"/>
      <c r="K117" s="143"/>
      <c r="L117" s="143"/>
      <c r="M117" s="143"/>
      <c r="N117" s="138"/>
      <c r="O117" s="145"/>
    </row>
    <row r="118" spans="1:24" s="130" customFormat="1" ht="12.75" hidden="1" customHeight="1" x14ac:dyDescent="0.25">
      <c r="A118" s="112"/>
      <c r="B118" s="118"/>
      <c r="C118" s="112"/>
      <c r="D118" s="112"/>
      <c r="E118" s="118"/>
      <c r="F118" s="119"/>
      <c r="G118" s="115"/>
      <c r="H118" s="115"/>
      <c r="I118" s="112"/>
      <c r="J118" s="137"/>
      <c r="K118" s="143"/>
      <c r="L118" s="143"/>
      <c r="M118" s="143"/>
      <c r="N118" s="138"/>
      <c r="O118" s="145"/>
    </row>
    <row r="119" spans="1:24" s="130" customFormat="1" ht="12.75" hidden="1" customHeight="1" x14ac:dyDescent="0.25">
      <c r="A119" s="112"/>
      <c r="B119" s="118"/>
      <c r="C119" s="112"/>
      <c r="D119" s="112"/>
      <c r="E119" s="118"/>
      <c r="F119" s="119"/>
      <c r="G119" s="115"/>
      <c r="H119" s="115"/>
      <c r="I119" s="112"/>
      <c r="J119" s="137"/>
      <c r="K119" s="143"/>
      <c r="L119" s="143"/>
      <c r="M119" s="143"/>
      <c r="N119" s="138"/>
      <c r="O119" s="145"/>
    </row>
    <row r="120" spans="1:24" s="130" customFormat="1" ht="12.75" hidden="1" customHeight="1" x14ac:dyDescent="0.25">
      <c r="A120" s="112"/>
      <c r="B120" s="118"/>
      <c r="C120" s="112"/>
      <c r="D120" s="112"/>
      <c r="E120" s="118"/>
      <c r="F120" s="119"/>
      <c r="G120" s="115"/>
      <c r="H120" s="115"/>
      <c r="I120" s="112"/>
      <c r="J120" s="143"/>
      <c r="K120" s="143"/>
      <c r="L120" s="143"/>
      <c r="M120" s="143"/>
      <c r="N120" s="138"/>
      <c r="O120" s="145"/>
    </row>
    <row r="121" spans="1:24" s="1" customFormat="1" ht="12.75" hidden="1" customHeight="1" x14ac:dyDescent="0.25">
      <c r="A121" s="112"/>
      <c r="B121" s="118"/>
      <c r="C121" s="112"/>
      <c r="D121" s="112"/>
      <c r="E121" s="118"/>
      <c r="F121" s="119"/>
      <c r="G121" s="115"/>
      <c r="H121" s="115"/>
      <c r="I121" s="112"/>
      <c r="J121" s="143"/>
      <c r="K121" s="143"/>
      <c r="L121" s="143"/>
      <c r="M121" s="143"/>
      <c r="N121" s="138"/>
      <c r="O121" s="145"/>
    </row>
    <row r="122" spans="1:24" s="1" customFormat="1" ht="12.75" hidden="1" customHeight="1" x14ac:dyDescent="0.25">
      <c r="A122" s="112"/>
      <c r="B122" s="118"/>
      <c r="C122" s="112"/>
      <c r="D122" s="112"/>
      <c r="E122" s="118"/>
      <c r="F122" s="119"/>
      <c r="G122" s="115"/>
      <c r="H122" s="115"/>
      <c r="I122" s="112"/>
      <c r="J122" s="143"/>
      <c r="K122" s="143"/>
      <c r="L122" s="143"/>
      <c r="M122" s="143"/>
      <c r="N122" s="138"/>
      <c r="O122" s="130"/>
    </row>
    <row r="123" spans="1:24" s="130" customFormat="1" ht="12.75" hidden="1" customHeight="1" x14ac:dyDescent="0.25">
      <c r="A123" s="112"/>
      <c r="B123" s="118"/>
      <c r="C123" s="112"/>
      <c r="D123" s="112"/>
      <c r="E123" s="118"/>
      <c r="F123" s="119"/>
      <c r="G123" s="115"/>
      <c r="H123" s="115"/>
      <c r="I123" s="112"/>
      <c r="J123" s="143"/>
      <c r="K123" s="143"/>
      <c r="L123" s="143"/>
      <c r="M123" s="143"/>
      <c r="N123" s="138"/>
    </row>
    <row r="124" spans="1:24" s="130" customFormat="1" ht="12.95" customHeight="1" x14ac:dyDescent="0.25">
      <c r="A124" s="112"/>
      <c r="B124" s="118"/>
      <c r="C124" s="112"/>
      <c r="D124" s="112"/>
      <c r="E124" s="118"/>
      <c r="F124" s="119"/>
      <c r="G124" s="115"/>
      <c r="H124" s="115"/>
      <c r="I124" s="112"/>
      <c r="J124" s="143"/>
      <c r="K124" s="1"/>
      <c r="L124" s="1"/>
      <c r="M124" s="1"/>
      <c r="N124" s="1"/>
      <c r="O124" s="1"/>
    </row>
    <row r="125" spans="1:24" s="130" customFormat="1" ht="12.95" customHeight="1" x14ac:dyDescent="0.25">
      <c r="A125" s="112"/>
      <c r="B125" s="118"/>
      <c r="C125" s="112"/>
      <c r="D125" s="112"/>
      <c r="E125" s="118"/>
      <c r="F125" s="119"/>
      <c r="G125" s="115"/>
      <c r="H125" s="115"/>
      <c r="I125" s="112"/>
      <c r="J125" s="143"/>
      <c r="K125" s="112"/>
      <c r="L125" s="112"/>
      <c r="M125" s="112"/>
      <c r="N125" s="112"/>
      <c r="O125" s="112"/>
    </row>
    <row r="126" spans="1:24" s="130" customFormat="1" ht="12.95" customHeight="1" x14ac:dyDescent="0.25">
      <c r="A126" s="112"/>
      <c r="B126" s="118"/>
      <c r="C126" s="112"/>
      <c r="D126" s="112"/>
      <c r="E126" s="118"/>
      <c r="F126" s="119"/>
      <c r="G126" s="115"/>
      <c r="H126" s="115"/>
      <c r="I126" s="112"/>
      <c r="J126" s="143"/>
      <c r="K126" s="112"/>
      <c r="L126" s="112"/>
      <c r="M126" s="112"/>
      <c r="N126" s="112"/>
      <c r="O126" s="112"/>
      <c r="P126" s="144"/>
      <c r="Q126" s="145"/>
      <c r="R126" s="146"/>
      <c r="S126" s="145"/>
      <c r="T126" s="145"/>
      <c r="U126" s="147"/>
      <c r="V126" s="145"/>
      <c r="W126" s="145"/>
      <c r="X126" s="145"/>
    </row>
    <row r="127" spans="1:24" s="130" customFormat="1" ht="12.95" customHeight="1" x14ac:dyDescent="0.25">
      <c r="A127" s="112"/>
      <c r="B127" s="118"/>
      <c r="C127" s="112"/>
      <c r="D127" s="112"/>
      <c r="E127" s="118"/>
      <c r="F127" s="119"/>
      <c r="G127" s="115"/>
      <c r="H127" s="115"/>
      <c r="I127" s="112"/>
      <c r="J127" s="143"/>
      <c r="K127" s="112"/>
      <c r="L127" s="112"/>
      <c r="M127" s="112"/>
      <c r="N127" s="112"/>
      <c r="O127" s="112"/>
      <c r="P127" s="144"/>
      <c r="Q127" s="145"/>
      <c r="R127" s="146"/>
      <c r="S127" s="145"/>
      <c r="T127" s="145"/>
      <c r="U127" s="147"/>
      <c r="V127" s="145"/>
      <c r="W127" s="145"/>
      <c r="X127" s="145"/>
    </row>
    <row r="128" spans="1:24" s="130" customFormat="1" ht="12.95" customHeight="1" x14ac:dyDescent="0.25">
      <c r="A128" s="112"/>
      <c r="B128" s="118"/>
      <c r="C128" s="112"/>
      <c r="D128" s="112"/>
      <c r="E128" s="118"/>
      <c r="F128" s="119"/>
      <c r="G128" s="115"/>
      <c r="H128" s="115"/>
      <c r="I128" s="112"/>
      <c r="J128" s="143"/>
      <c r="K128" s="112"/>
      <c r="L128" s="112"/>
      <c r="M128" s="112"/>
      <c r="N128" s="112"/>
      <c r="O128" s="112"/>
      <c r="P128" s="144"/>
      <c r="Q128" s="145"/>
      <c r="R128" s="146"/>
      <c r="S128" s="145"/>
      <c r="T128" s="145"/>
      <c r="U128" s="147"/>
      <c r="V128" s="145"/>
      <c r="W128" s="145"/>
      <c r="X128" s="145"/>
    </row>
    <row r="129" spans="1:24" s="130" customFormat="1" ht="12.95" customHeight="1" x14ac:dyDescent="0.25">
      <c r="A129" s="112"/>
      <c r="B129" s="118"/>
      <c r="C129" s="112"/>
      <c r="D129" s="112"/>
      <c r="E129" s="118"/>
      <c r="F129" s="119"/>
      <c r="G129" s="115"/>
      <c r="H129" s="115"/>
      <c r="I129" s="112"/>
      <c r="J129" s="143"/>
      <c r="K129" s="112"/>
      <c r="L129" s="112"/>
      <c r="M129" s="112"/>
      <c r="N129" s="112"/>
      <c r="O129" s="112"/>
      <c r="P129" s="144"/>
      <c r="Q129" s="145"/>
      <c r="R129" s="146"/>
      <c r="S129" s="145"/>
      <c r="T129" s="145"/>
      <c r="U129" s="147"/>
      <c r="V129" s="145"/>
      <c r="W129" s="145"/>
      <c r="X129" s="145"/>
    </row>
    <row r="130" spans="1:24" s="130" customFormat="1" ht="12.95" customHeight="1" x14ac:dyDescent="0.25">
      <c r="A130" s="112"/>
      <c r="B130" s="118"/>
      <c r="C130" s="112"/>
      <c r="D130" s="112"/>
      <c r="E130" s="118"/>
      <c r="F130" s="119"/>
      <c r="G130" s="115"/>
      <c r="H130" s="115"/>
      <c r="I130" s="112"/>
      <c r="J130" s="143"/>
      <c r="K130" s="112"/>
      <c r="L130" s="112"/>
      <c r="M130" s="112"/>
      <c r="N130" s="112"/>
      <c r="O130" s="112"/>
      <c r="P130" s="144"/>
      <c r="Q130" s="145"/>
      <c r="R130" s="146"/>
      <c r="S130" s="145"/>
      <c r="T130" s="145"/>
      <c r="U130" s="147"/>
      <c r="V130" s="145"/>
      <c r="W130" s="145"/>
      <c r="X130" s="145"/>
    </row>
    <row r="131" spans="1:24" s="130" customFormat="1" ht="12.95" customHeight="1" x14ac:dyDescent="0.25">
      <c r="A131" s="112"/>
      <c r="B131" s="118"/>
      <c r="C131" s="112"/>
      <c r="D131" s="112"/>
      <c r="E131" s="118"/>
      <c r="F131" s="119"/>
      <c r="G131" s="115"/>
      <c r="H131" s="115"/>
      <c r="I131" s="112"/>
      <c r="J131" s="143"/>
      <c r="K131" s="112"/>
      <c r="L131" s="112"/>
      <c r="M131" s="112"/>
      <c r="N131" s="112"/>
      <c r="O131" s="112"/>
      <c r="P131" s="144"/>
      <c r="Q131" s="145"/>
      <c r="R131" s="146"/>
      <c r="S131" s="145"/>
      <c r="T131" s="145"/>
      <c r="U131" s="147"/>
      <c r="V131" s="145"/>
      <c r="W131" s="145"/>
      <c r="X131" s="145"/>
    </row>
    <row r="132" spans="1:24" s="130" customFormat="1" ht="12.95" customHeight="1" x14ac:dyDescent="0.25">
      <c r="A132" s="112"/>
      <c r="B132" s="118"/>
      <c r="C132" s="112"/>
      <c r="D132" s="112"/>
      <c r="E132" s="118"/>
      <c r="F132" s="119"/>
      <c r="G132" s="115"/>
      <c r="H132" s="115"/>
      <c r="I132" s="112"/>
      <c r="J132" s="143"/>
      <c r="K132" s="112"/>
      <c r="L132" s="112"/>
      <c r="M132" s="112"/>
      <c r="N132" s="112"/>
      <c r="O132" s="112"/>
      <c r="P132" s="144"/>
      <c r="Q132" s="145"/>
      <c r="R132" s="146"/>
      <c r="S132" s="145"/>
      <c r="T132" s="145"/>
      <c r="U132" s="147"/>
      <c r="V132" s="145"/>
      <c r="W132" s="145"/>
      <c r="X132" s="145"/>
    </row>
    <row r="133" spans="1:24" s="130" customFormat="1" ht="12.95" customHeight="1" x14ac:dyDescent="0.25">
      <c r="A133" s="112"/>
      <c r="B133" s="118"/>
      <c r="C133" s="112"/>
      <c r="D133" s="112"/>
      <c r="E133" s="118"/>
      <c r="F133" s="119"/>
      <c r="G133" s="115"/>
      <c r="H133" s="115"/>
      <c r="I133" s="112"/>
      <c r="J133" s="143"/>
      <c r="K133" s="112"/>
      <c r="L133" s="112"/>
      <c r="M133" s="112"/>
      <c r="N133" s="112"/>
      <c r="O133" s="112"/>
      <c r="P133" s="144"/>
      <c r="Q133" s="145"/>
      <c r="R133" s="146"/>
      <c r="S133" s="145"/>
      <c r="T133" s="145"/>
      <c r="U133" s="147"/>
      <c r="V133" s="145"/>
      <c r="W133" s="145"/>
      <c r="X133" s="145"/>
    </row>
    <row r="134" spans="1:24" s="130" customFormat="1" ht="12.95" customHeight="1" x14ac:dyDescent="0.25">
      <c r="A134" s="112"/>
      <c r="B134" s="118"/>
      <c r="C134" s="112"/>
      <c r="D134" s="112"/>
      <c r="E134" s="118"/>
      <c r="F134" s="119"/>
      <c r="G134" s="115"/>
      <c r="H134" s="115"/>
      <c r="I134" s="112"/>
      <c r="J134" s="143"/>
      <c r="K134" s="112"/>
      <c r="L134" s="112"/>
      <c r="M134" s="112"/>
      <c r="N134" s="112"/>
      <c r="O134" s="112"/>
      <c r="P134" s="144"/>
      <c r="Q134" s="145"/>
      <c r="R134" s="146"/>
      <c r="S134" s="145"/>
      <c r="T134" s="145"/>
      <c r="U134" s="147"/>
      <c r="V134" s="145"/>
      <c r="W134" s="145"/>
      <c r="X134" s="145"/>
    </row>
    <row r="135" spans="1:24" s="130" customFormat="1" ht="12.95" customHeight="1" x14ac:dyDescent="0.25">
      <c r="A135" s="112"/>
      <c r="B135" s="118"/>
      <c r="C135" s="112"/>
      <c r="D135" s="112"/>
      <c r="E135" s="118"/>
      <c r="F135" s="119"/>
      <c r="G135" s="115"/>
      <c r="H135" s="115"/>
      <c r="I135" s="112"/>
      <c r="J135" s="143"/>
      <c r="K135" s="112"/>
      <c r="L135" s="112"/>
      <c r="M135" s="112"/>
      <c r="N135" s="112"/>
      <c r="O135" s="112"/>
      <c r="P135" s="144"/>
      <c r="Q135" s="145"/>
      <c r="R135" s="146"/>
      <c r="S135" s="145"/>
      <c r="T135" s="145"/>
      <c r="U135" s="147"/>
      <c r="V135" s="145"/>
      <c r="W135" s="145"/>
      <c r="X135" s="145"/>
    </row>
    <row r="136" spans="1:24" s="130" customFormat="1" ht="12.95" customHeight="1" x14ac:dyDescent="0.25">
      <c r="A136" s="112"/>
      <c r="B136" s="118"/>
      <c r="C136" s="112"/>
      <c r="D136" s="112"/>
      <c r="E136" s="118"/>
      <c r="F136" s="119"/>
      <c r="G136" s="115"/>
      <c r="H136" s="115"/>
      <c r="I136" s="112"/>
      <c r="J136" s="143"/>
      <c r="K136" s="112"/>
      <c r="L136" s="112"/>
      <c r="M136" s="112"/>
      <c r="N136" s="112"/>
      <c r="O136" s="112"/>
      <c r="P136" s="144"/>
      <c r="Q136" s="145"/>
      <c r="R136" s="146"/>
      <c r="S136" s="145"/>
      <c r="T136" s="145"/>
      <c r="U136" s="147"/>
      <c r="V136" s="145"/>
      <c r="W136" s="145"/>
      <c r="X136" s="145"/>
    </row>
    <row r="137" spans="1:24" s="130" customFormat="1" ht="12.95" customHeight="1" x14ac:dyDescent="0.25">
      <c r="A137" s="112"/>
      <c r="B137" s="118"/>
      <c r="C137" s="112"/>
      <c r="D137" s="112"/>
      <c r="E137" s="118"/>
      <c r="F137" s="119"/>
      <c r="G137" s="115"/>
      <c r="H137" s="115"/>
      <c r="I137" s="112"/>
      <c r="J137" s="143"/>
      <c r="K137" s="112"/>
      <c r="L137" s="112"/>
      <c r="M137" s="112"/>
      <c r="N137" s="112"/>
      <c r="O137" s="112"/>
      <c r="P137" s="144"/>
      <c r="Q137" s="145"/>
      <c r="R137" s="146"/>
      <c r="S137" s="145"/>
      <c r="T137" s="145"/>
      <c r="U137" s="147"/>
      <c r="V137" s="145"/>
      <c r="W137" s="145"/>
      <c r="X137" s="145"/>
    </row>
    <row r="138" spans="1:24" s="130" customFormat="1" ht="12.95" customHeight="1" x14ac:dyDescent="0.25">
      <c r="A138" s="112"/>
      <c r="B138" s="118"/>
      <c r="C138" s="112"/>
      <c r="D138" s="112"/>
      <c r="E138" s="118"/>
      <c r="F138" s="119"/>
      <c r="G138" s="115"/>
      <c r="H138" s="115"/>
      <c r="I138" s="112"/>
      <c r="J138" s="2"/>
      <c r="K138" s="112"/>
      <c r="L138" s="112"/>
      <c r="M138" s="112"/>
      <c r="N138" s="112"/>
      <c r="O138" s="112"/>
      <c r="P138" s="144"/>
      <c r="Q138" s="145"/>
      <c r="R138" s="146"/>
      <c r="S138" s="145"/>
      <c r="T138" s="145"/>
      <c r="U138" s="147"/>
      <c r="V138" s="145"/>
      <c r="W138" s="145"/>
      <c r="X138" s="145"/>
    </row>
    <row r="139" spans="1:24" s="130" customFormat="1" ht="12.95" customHeight="1" x14ac:dyDescent="0.25">
      <c r="A139" s="112"/>
      <c r="B139" s="118"/>
      <c r="C139" s="112"/>
      <c r="D139" s="112"/>
      <c r="E139" s="118"/>
      <c r="F139" s="119"/>
      <c r="G139" s="115"/>
      <c r="H139" s="115"/>
      <c r="I139" s="112"/>
      <c r="J139" s="118"/>
      <c r="K139" s="112"/>
      <c r="L139" s="112"/>
      <c r="M139" s="112"/>
      <c r="N139" s="112"/>
      <c r="O139" s="112"/>
      <c r="P139" s="144"/>
      <c r="Q139" s="145"/>
      <c r="R139" s="146"/>
      <c r="S139" s="145"/>
      <c r="T139" s="145"/>
      <c r="U139" s="147"/>
      <c r="V139" s="145"/>
      <c r="W139" s="145"/>
      <c r="X139" s="145"/>
    </row>
    <row r="140" spans="1:24" s="130" customFormat="1" ht="12.95" customHeight="1" x14ac:dyDescent="0.25">
      <c r="A140" s="112"/>
      <c r="B140" s="118"/>
      <c r="C140" s="112"/>
      <c r="D140" s="112"/>
      <c r="E140" s="118"/>
      <c r="F140" s="119"/>
      <c r="G140" s="115"/>
      <c r="H140" s="115"/>
      <c r="I140" s="112"/>
      <c r="J140" s="118"/>
      <c r="K140" s="112"/>
      <c r="L140" s="112"/>
      <c r="M140" s="112"/>
      <c r="N140" s="112"/>
      <c r="O140" s="112"/>
      <c r="P140" s="144"/>
      <c r="Q140" s="145"/>
      <c r="R140" s="146"/>
      <c r="S140" s="145"/>
      <c r="T140" s="145"/>
      <c r="U140" s="147"/>
      <c r="V140" s="145"/>
      <c r="W140" s="145"/>
      <c r="X140" s="145"/>
    </row>
    <row r="141" spans="1:24" s="130" customFormat="1" ht="12.95" customHeight="1" x14ac:dyDescent="0.25">
      <c r="A141" s="112"/>
      <c r="B141" s="118"/>
      <c r="C141" s="112"/>
      <c r="D141" s="112"/>
      <c r="E141" s="118"/>
      <c r="F141" s="119"/>
      <c r="G141" s="115"/>
      <c r="H141" s="115"/>
      <c r="I141" s="112"/>
      <c r="J141" s="118"/>
      <c r="K141" s="112"/>
      <c r="L141" s="112"/>
      <c r="M141" s="112"/>
      <c r="N141" s="112"/>
      <c r="O141" s="112"/>
      <c r="P141" s="144"/>
      <c r="Q141" s="145"/>
      <c r="R141" s="146"/>
      <c r="S141" s="145"/>
      <c r="T141" s="145"/>
      <c r="U141" s="147"/>
      <c r="V141" s="145"/>
      <c r="W141" s="145"/>
      <c r="X141" s="145"/>
    </row>
    <row r="142" spans="1:24" s="130" customFormat="1" ht="15" x14ac:dyDescent="0.25">
      <c r="A142" s="112"/>
      <c r="B142" s="118"/>
      <c r="C142" s="112"/>
      <c r="D142" s="112"/>
      <c r="E142" s="118"/>
      <c r="F142" s="119"/>
      <c r="G142" s="115"/>
      <c r="H142" s="115"/>
      <c r="I142" s="112"/>
      <c r="J142" s="118"/>
      <c r="K142" s="112"/>
      <c r="L142" s="112"/>
      <c r="M142" s="112"/>
      <c r="N142" s="112"/>
      <c r="O142" s="112"/>
      <c r="P142" s="153"/>
      <c r="R142" s="154"/>
      <c r="U142" s="143"/>
    </row>
    <row r="143" spans="1:24" s="130" customFormat="1" ht="12.75" customHeight="1" x14ac:dyDescent="0.25">
      <c r="A143" s="112"/>
      <c r="B143" s="118"/>
      <c r="C143" s="112"/>
      <c r="D143" s="112"/>
      <c r="E143" s="118"/>
      <c r="F143" s="119"/>
      <c r="G143" s="115"/>
      <c r="H143" s="115"/>
      <c r="I143" s="112"/>
      <c r="J143" s="118"/>
      <c r="K143" s="112"/>
      <c r="L143" s="112"/>
      <c r="M143" s="112"/>
      <c r="N143" s="112"/>
      <c r="O143" s="112"/>
      <c r="P143" s="153"/>
      <c r="R143" s="154"/>
      <c r="U143" s="143"/>
    </row>
    <row r="144" spans="1:24" s="1" customFormat="1" ht="12.75" customHeight="1" x14ac:dyDescent="0.25">
      <c r="A144" s="112"/>
      <c r="B144" s="118"/>
      <c r="C144" s="112"/>
      <c r="D144" s="112"/>
      <c r="E144" s="118"/>
      <c r="F144" s="119"/>
      <c r="G144" s="115"/>
      <c r="H144" s="115"/>
      <c r="I144" s="112"/>
      <c r="J144" s="118"/>
      <c r="K144" s="112"/>
      <c r="L144" s="112"/>
      <c r="M144" s="112"/>
      <c r="N144" s="112"/>
      <c r="O144" s="112"/>
    </row>
  </sheetData>
  <sheetProtection algorithmName="SHA-512" hashValue="gmj1AVmdRQmYZ3YexI+61ZoESp+oE72M2bjKUPXC2YdLk0P/lahpab+IT+2GAcFQEFFIKClOdwMeNRKC86XbqA==" saltValue="JyCHx9By9u4PFPfvgm0qSw==" spinCount="100000" sheet="1" objects="1" scenarios="1"/>
  <mergeCells count="34">
    <mergeCell ref="C24:D24"/>
    <mergeCell ref="C25:D25"/>
    <mergeCell ref="C27:D27"/>
    <mergeCell ref="C26:D26"/>
    <mergeCell ref="C11:D11"/>
    <mergeCell ref="B8:H8"/>
    <mergeCell ref="C9:D9"/>
    <mergeCell ref="C22:D22"/>
    <mergeCell ref="C12:D12"/>
    <mergeCell ref="C13:D13"/>
    <mergeCell ref="C14:D14"/>
    <mergeCell ref="C15:D15"/>
    <mergeCell ref="C16:D16"/>
    <mergeCell ref="C18:D18"/>
    <mergeCell ref="C21:D21"/>
    <mergeCell ref="C17:D17"/>
    <mergeCell ref="C19:D19"/>
    <mergeCell ref="C28:D28"/>
    <mergeCell ref="C38:D38"/>
    <mergeCell ref="C39:D39"/>
    <mergeCell ref="C29:D29"/>
    <mergeCell ref="C35:D35"/>
    <mergeCell ref="C36:D36"/>
    <mergeCell ref="C33:D33"/>
    <mergeCell ref="C57:D57"/>
    <mergeCell ref="C40:D40"/>
    <mergeCell ref="C41:D41"/>
    <mergeCell ref="C42:D42"/>
    <mergeCell ref="C52:D52"/>
    <mergeCell ref="C53:D53"/>
    <mergeCell ref="C56:D56"/>
    <mergeCell ref="C44:D44"/>
    <mergeCell ref="C46:D46"/>
    <mergeCell ref="C47:D47"/>
  </mergeCells>
  <dataValidations disablePrompts="1" count="4">
    <dataValidation type="list" allowBlank="1" showInputMessage="1" showErrorMessage="1" sqref="J32" xr:uid="{00000000-0002-0000-0400-000001000000}">
      <formula1>$R$28:$R$32</formula1>
    </dataValidation>
    <dataValidation type="list" allowBlank="1" showInputMessage="1" showErrorMessage="1" sqref="H72 H81 H75 H78" xr:uid="{00000000-0002-0000-0400-000002000000}">
      <formula1>$Q$104:$Q$105</formula1>
    </dataValidation>
    <dataValidation type="list" allowBlank="1" showInputMessage="1" showErrorMessage="1" sqref="J14" xr:uid="{00000000-0002-0000-0400-000000000000}">
      <formula1>$P$15:$P$21</formula1>
    </dataValidation>
    <dataValidation type="list" allowBlank="1" showInputMessage="1" showErrorMessage="1" sqref="J12" xr:uid="{5F32158D-CEA7-4D0B-B851-D3C7BABD5BD0}">
      <formula1>$L$74:$L$79</formula1>
    </dataValidation>
  </dataValidations>
  <printOptions horizontalCentered="1"/>
  <pageMargins left="0.5" right="0.5" top="1" bottom="0.75" header="0.5" footer="0.5"/>
  <pageSetup scale="90" fitToHeight="2" orientation="portrait" r:id="rId1"/>
  <headerFooter alignWithMargins="0">
    <oddHeader>&amp;R&amp;"Calibri,Regular"&amp;11IFBC 21-TA003585AJ</oddHeader>
    <oddFooter>&amp;L&amp;"Calibri,Regular"&amp;11Bidder Name: ___________________________________
Authorized Signature: _____________________________&amp;R&amp;"Calibri,Regular"&amp;11Page &amp;P of &amp;N</oddFooter>
  </headerFooter>
  <rowBreaks count="1" manualBreakCount="1">
    <brk id="47" min="1" max="7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c5125960-5533-4960-8801-108db8a872fc" ContentTypeId="0x01" PreviousValue="false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E93824BBF970944AD064E8670E0EF99" ma:contentTypeVersion="22" ma:contentTypeDescription="Create a new document." ma:contentTypeScope="" ma:versionID="715d7b0314be6ea695db1156a09a710f">
  <xsd:schema xmlns:xsd="http://www.w3.org/2001/XMLSchema" xmlns:xs="http://www.w3.org/2001/XMLSchema" xmlns:p="http://schemas.microsoft.com/office/2006/metadata/properties" xmlns:ns1="http://schemas.microsoft.com/sharepoint/v3" xmlns:ns3="8861d36f-8a4d-4dc4-930b-ab7e5ff04f0f" xmlns:ns4="c1a126f7-a2e4-427d-954e-b9e97db18167" targetNamespace="http://schemas.microsoft.com/office/2006/metadata/properties" ma:root="true" ma:fieldsID="9dfef05731d20720153ed7da0d8557b5" ns1:_="" ns3:_="" ns4:_="">
    <xsd:import namespace="http://schemas.microsoft.com/sharepoint/v3"/>
    <xsd:import namespace="8861d36f-8a4d-4dc4-930b-ab7e5ff04f0f"/>
    <xsd:import namespace="c1a126f7-a2e4-427d-954e-b9e97db18167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4:MediaServiceMetadata" minOccurs="0"/>
                <xsd:element ref="ns4:MediaServiceFastMetadata" minOccurs="0"/>
                <xsd:element ref="ns3:SharedWithDetails" minOccurs="0"/>
                <xsd:element ref="ns3:SharingHintHash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GenerationTime" minOccurs="0"/>
                <xsd:element ref="ns4:MediaServiceEventHashCode" minOccurs="0"/>
                <xsd:element ref="ns4:MediaServiceOCR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9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0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61d36f-8a4d-4dc4-930b-ab7e5ff04f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a126f7-a2e4-427d-954e-b9e97db1816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F228BFF-4486-4B59-83D3-356D4536FA6B}">
  <ds:schemaRefs>
    <ds:schemaRef ds:uri="Microsoft.SharePoint.Taxonomy.ContentTypeSync"/>
  </ds:schemaRefs>
</ds:datastoreItem>
</file>

<file path=customXml/itemProps2.xml><?xml version="1.0" encoding="utf-8"?>
<ds:datastoreItem xmlns:ds="http://schemas.openxmlformats.org/officeDocument/2006/customXml" ds:itemID="{06B7108D-E5AA-4ADB-81B8-7435EF20206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4CAE226-9AF9-4915-8021-3E11FAD6F972}">
  <ds:schemaRefs>
    <ds:schemaRef ds:uri="http://schemas.microsoft.com/office/2006/metadata/properties"/>
    <ds:schemaRef ds:uri="http://purl.org/dc/dcmitype/"/>
    <ds:schemaRef ds:uri="http://www.w3.org/XML/1998/namespace"/>
    <ds:schemaRef ds:uri="http://schemas.microsoft.com/sharepoint/v3"/>
    <ds:schemaRef ds:uri="http://purl.org/dc/terms/"/>
    <ds:schemaRef ds:uri="http://purl.org/dc/elements/1.1/"/>
    <ds:schemaRef ds:uri="8861d36f-8a4d-4dc4-930b-ab7e5ff04f0f"/>
    <ds:schemaRef ds:uri="http://schemas.microsoft.com/office/2006/documentManagement/types"/>
    <ds:schemaRef ds:uri="c1a126f7-a2e4-427d-954e-b9e97db18167"/>
    <ds:schemaRef ds:uri="http://schemas.microsoft.com/office/infopath/2007/PartnerControls"/>
    <ds:schemaRef ds:uri="http://schemas.openxmlformats.org/package/2006/metadata/core-properties"/>
  </ds:schemaRefs>
</ds:datastoreItem>
</file>

<file path=customXml/itemProps4.xml><?xml version="1.0" encoding="utf-8"?>
<ds:datastoreItem xmlns:ds="http://schemas.openxmlformats.org/officeDocument/2006/customXml" ds:itemID="{1CA25119-7D99-4FA1-B08D-BBE6A3EAF87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8861d36f-8a4d-4dc4-930b-ab7e5ff04f0f"/>
    <ds:schemaRef ds:uri="c1a126f7-a2e4-427d-954e-b9e97db181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9</vt:i4>
      </vt:variant>
    </vt:vector>
  </HeadingPairs>
  <TitlesOfParts>
    <vt:vector size="14" baseType="lpstr">
      <vt:lpstr>OVERALL ESTIMATE LS 21 GRP 2</vt:lpstr>
      <vt:lpstr>Morton Village 110</vt:lpstr>
      <vt:lpstr>Palm Court 145</vt:lpstr>
      <vt:lpstr>Harbour Landings Estates 153</vt:lpstr>
      <vt:lpstr>15D 218</vt:lpstr>
      <vt:lpstr>'15D 218'!Print_Area</vt:lpstr>
      <vt:lpstr>'Harbour Landings Estates 153'!Print_Area</vt:lpstr>
      <vt:lpstr>'OVERALL ESTIMATE LS 21 GRP 2'!Print_Area</vt:lpstr>
      <vt:lpstr>'Palm Court 145'!Print_Area</vt:lpstr>
      <vt:lpstr>'15D 218'!Print_Titles</vt:lpstr>
      <vt:lpstr>'Harbour Landings Estates 153'!Print_Titles</vt:lpstr>
      <vt:lpstr>'Morton Village 110'!Print_Titles</vt:lpstr>
      <vt:lpstr>'OVERALL ESTIMATE LS 21 GRP 2'!Print_Titles</vt:lpstr>
      <vt:lpstr>'Palm Court 145'!Print_Titles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tphinney</dc:creator>
  <cp:keywords/>
  <dc:description/>
  <cp:lastModifiedBy>Abigail Jenkins</cp:lastModifiedBy>
  <cp:lastPrinted>2020-12-22T16:31:38Z</cp:lastPrinted>
  <dcterms:created xsi:type="dcterms:W3CDTF">2002-11-01T20:07:47Z</dcterms:created>
  <dcterms:modified xsi:type="dcterms:W3CDTF">2020-12-23T19:49:21Z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0x0101009E93824BBF970944AD064E8670E0EF99</vt:lpwstr>
  </property>
</Properties>
</file>